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C900" lockStructure="1"/>
  <bookViews>
    <workbookView xWindow="9600" yWindow="-15" windowWidth="9645" windowHeight="9120" tabRatio="886" activeTab="7"/>
  </bookViews>
  <sheets>
    <sheet name="Index" sheetId="26" r:id="rId1"/>
    <sheet name="1| New Consumer Categories" sheetId="34" r:id="rId2"/>
    <sheet name="2|ARR" sheetId="30" r:id="rId3"/>
    <sheet name="3| Percent Cost Allocation" sheetId="33" r:id="rId4"/>
    <sheet name="4|Cost Allocation Factor" sheetId="17" r:id="rId5"/>
    <sheet name="5|Transmission Contracts" sheetId="35" r:id="rId6"/>
    <sheet name="6|Losses" sheetId="28" r:id="rId7"/>
    <sheet name="7|Asset Base Allocation" sheetId="2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1" hidden="1">'1| New Consumer Categories'!#REF!</definedName>
    <definedName name="_xlnm._FilterDatabase" localSheetId="0" hidden="1">Index!$C$2:$D$6</definedName>
    <definedName name="_xlnm.Print_Area" localSheetId="1">'1| New Consumer Categories'!$B$3:$F$27</definedName>
    <definedName name="_xlnm.Print_Area" localSheetId="2">'2|ARR'!$C$3:$L$19</definedName>
    <definedName name="_xlnm.Print_Area" localSheetId="3">'3| Percent Cost Allocation'!$B$2:$J$16</definedName>
    <definedName name="_xlnm.Print_Area" localSheetId="4">'4|Cost Allocation Factor'!$D$5:$Q$95,'4|Cost Allocation Factor'!$D$100:$Q$189,'4|Cost Allocation Factor'!$D$194:$Q$283,'4|Cost Allocation Factor'!$D$288:$Q$377,'4|Cost Allocation Factor'!$D$382:$Q$471,'4|Cost Allocation Factor'!$D$476:$Q$565</definedName>
    <definedName name="_xlnm.Print_Area" localSheetId="5">'5|Transmission Contracts'!$C$2:$J$21</definedName>
    <definedName name="_xlnm.Print_Area" localSheetId="6">'6|Losses'!$C$3:$J$70</definedName>
    <definedName name="_xlnm.Print_Area" localSheetId="7">'7|Asset Base Allocation'!$C$3:$O$63</definedName>
    <definedName name="_xlnm.Print_Area" localSheetId="0">Index!$B$1:$H$20</definedName>
    <definedName name="_xlnm.Print_Titles" localSheetId="4">'4|Cost Allocation Factor'!$C:$C,'4|Cost Allocation Factor'!$3:$4</definedName>
  </definedNames>
  <calcPr calcId="144525" iterate="1"/>
</workbook>
</file>

<file path=xl/calcChain.xml><?xml version="1.0" encoding="utf-8"?>
<calcChain xmlns="http://schemas.openxmlformats.org/spreadsheetml/2006/main">
  <c r="F17" i="35" l="1"/>
  <c r="F18" i="35"/>
  <c r="F61" i="28" l="1"/>
  <c r="F62" i="28"/>
  <c r="F60" i="28"/>
  <c r="F56" i="28"/>
  <c r="F57" i="28"/>
  <c r="F55" i="28"/>
  <c r="F48" i="28"/>
  <c r="F49" i="28"/>
  <c r="F47" i="28"/>
  <c r="F43" i="28"/>
  <c r="F44" i="28"/>
  <c r="F42" i="28"/>
  <c r="G554" i="17" l="1"/>
  <c r="H323" i="17"/>
  <c r="I323" i="17"/>
  <c r="F323" i="17"/>
  <c r="E323" i="17"/>
  <c r="D323" i="17"/>
  <c r="M34" i="30" l="1"/>
  <c r="M35" i="30"/>
  <c r="M36" i="30"/>
  <c r="M33" i="30"/>
  <c r="M28" i="30"/>
  <c r="M29" i="30"/>
  <c r="M30" i="30"/>
  <c r="M31" i="30"/>
  <c r="M27" i="30"/>
  <c r="G553" i="17"/>
  <c r="G550" i="17"/>
  <c r="G549" i="17"/>
  <c r="G543" i="17"/>
  <c r="O533" i="17"/>
  <c r="N533" i="17"/>
  <c r="M533" i="17"/>
  <c r="L533" i="17"/>
  <c r="K533" i="17"/>
  <c r="J533" i="17"/>
  <c r="I533" i="17"/>
  <c r="H533" i="17"/>
  <c r="G533" i="17"/>
  <c r="D533" i="17"/>
  <c r="G531" i="17"/>
  <c r="G530" i="17"/>
  <c r="G529" i="17"/>
  <c r="G528" i="17"/>
  <c r="G527" i="17"/>
  <c r="G521" i="17"/>
  <c r="G511" i="17"/>
  <c r="G509" i="17"/>
  <c r="G508" i="17"/>
  <c r="G507" i="17"/>
  <c r="O504" i="17"/>
  <c r="N504" i="17"/>
  <c r="M504" i="17"/>
  <c r="L504" i="17"/>
  <c r="K504" i="17"/>
  <c r="J504" i="17"/>
  <c r="I504" i="17"/>
  <c r="H504" i="17"/>
  <c r="G504" i="17"/>
  <c r="F504" i="17"/>
  <c r="E504" i="17"/>
  <c r="D504" i="17"/>
  <c r="G506" i="17"/>
  <c r="G505" i="17"/>
  <c r="O503" i="17"/>
  <c r="N503" i="17"/>
  <c r="M503" i="17"/>
  <c r="L503" i="17"/>
  <c r="K503" i="17"/>
  <c r="J503" i="17"/>
  <c r="I503" i="17"/>
  <c r="H503" i="17"/>
  <c r="G503" i="17"/>
  <c r="F503" i="17"/>
  <c r="E503" i="17"/>
  <c r="D503" i="17"/>
  <c r="G499" i="17"/>
  <c r="G481" i="17"/>
  <c r="G482" i="17"/>
  <c r="G483" i="17"/>
  <c r="G484" i="17"/>
  <c r="G485" i="17"/>
  <c r="H485" i="17"/>
  <c r="I485" i="17"/>
  <c r="J485" i="17"/>
  <c r="K485" i="17"/>
  <c r="L485" i="17"/>
  <c r="M485" i="17"/>
  <c r="N485" i="17"/>
  <c r="O485" i="17"/>
  <c r="G486" i="17"/>
  <c r="G487" i="17"/>
  <c r="G488" i="17"/>
  <c r="J292" i="17"/>
  <c r="K292" i="17"/>
  <c r="L292" i="17"/>
  <c r="M292" i="17"/>
  <c r="N292" i="17"/>
  <c r="I292" i="17"/>
  <c r="G480" i="17"/>
  <c r="E64" i="28"/>
  <c r="P503" i="17" l="1"/>
  <c r="P533" i="17"/>
  <c r="E65" i="28"/>
  <c r="I30" i="30"/>
  <c r="N296" i="17"/>
  <c r="M296" i="17"/>
  <c r="L296" i="17"/>
  <c r="K296" i="17"/>
  <c r="J296" i="17"/>
  <c r="I296" i="17"/>
  <c r="N295" i="17"/>
  <c r="M295" i="17"/>
  <c r="L295" i="17"/>
  <c r="K295" i="17"/>
  <c r="J295" i="17"/>
  <c r="I295" i="17"/>
  <c r="N294" i="17"/>
  <c r="M294" i="17"/>
  <c r="L294" i="17"/>
  <c r="K294" i="17"/>
  <c r="J294" i="17"/>
  <c r="I294" i="17"/>
  <c r="N293" i="17"/>
  <c r="M293" i="17"/>
  <c r="L293" i="17"/>
  <c r="K293" i="17"/>
  <c r="J293" i="17"/>
  <c r="I293" i="17"/>
  <c r="N299" i="17"/>
  <c r="M299" i="17"/>
  <c r="L299" i="17"/>
  <c r="K299" i="17"/>
  <c r="J299" i="17"/>
  <c r="I299" i="17"/>
  <c r="N298" i="17"/>
  <c r="M298" i="17"/>
  <c r="L298" i="17"/>
  <c r="K298" i="17"/>
  <c r="J298" i="17"/>
  <c r="I298" i="17"/>
  <c r="N311" i="17"/>
  <c r="M311" i="17"/>
  <c r="L311" i="17"/>
  <c r="K311" i="17"/>
  <c r="J311" i="17"/>
  <c r="I311" i="17"/>
  <c r="N318" i="17"/>
  <c r="M318" i="17"/>
  <c r="L318" i="17"/>
  <c r="K318" i="17"/>
  <c r="J318" i="17"/>
  <c r="I318" i="17"/>
  <c r="N317" i="17"/>
  <c r="M317" i="17"/>
  <c r="L317" i="17"/>
  <c r="K317" i="17"/>
  <c r="J317" i="17"/>
  <c r="I317" i="17"/>
  <c r="N323" i="17"/>
  <c r="M323" i="17"/>
  <c r="L323" i="17"/>
  <c r="K323" i="17"/>
  <c r="J323" i="17"/>
  <c r="N321" i="17"/>
  <c r="M321" i="17"/>
  <c r="L321" i="17"/>
  <c r="K321" i="17"/>
  <c r="J321" i="17"/>
  <c r="I321" i="17"/>
  <c r="N333" i="17"/>
  <c r="M333" i="17"/>
  <c r="L333" i="17"/>
  <c r="K333" i="17"/>
  <c r="J333" i="17"/>
  <c r="I333" i="17"/>
  <c r="N340" i="17"/>
  <c r="M340" i="17"/>
  <c r="L340" i="17"/>
  <c r="K340" i="17"/>
  <c r="J340" i="17"/>
  <c r="I340" i="17"/>
  <c r="N339" i="17"/>
  <c r="M339" i="17"/>
  <c r="L339" i="17"/>
  <c r="K339" i="17"/>
  <c r="J339" i="17"/>
  <c r="I339" i="17"/>
  <c r="N343" i="17"/>
  <c r="M343" i="17"/>
  <c r="L343" i="17"/>
  <c r="K343" i="17"/>
  <c r="J343" i="17"/>
  <c r="I343" i="17"/>
  <c r="N355" i="17"/>
  <c r="M355" i="17"/>
  <c r="L355" i="17"/>
  <c r="K355" i="17"/>
  <c r="J355" i="17"/>
  <c r="I355" i="17"/>
  <c r="N362" i="17"/>
  <c r="M362" i="17"/>
  <c r="L362" i="17"/>
  <c r="K362" i="17"/>
  <c r="J362" i="17"/>
  <c r="I362" i="17"/>
  <c r="N361" i="17"/>
  <c r="M361" i="17"/>
  <c r="L361" i="17"/>
  <c r="K361" i="17"/>
  <c r="J361" i="17"/>
  <c r="I361" i="17"/>
  <c r="N366" i="17"/>
  <c r="M366" i="17"/>
  <c r="L366" i="17"/>
  <c r="K366" i="17"/>
  <c r="J366" i="17"/>
  <c r="I366" i="17"/>
  <c r="N365" i="17"/>
  <c r="M365" i="17"/>
  <c r="L365" i="17"/>
  <c r="K365" i="17"/>
  <c r="J365" i="17"/>
  <c r="I365" i="17"/>
  <c r="K300" i="17"/>
  <c r="H311" i="17"/>
  <c r="H317" i="17"/>
  <c r="H318" i="17"/>
  <c r="H321" i="17"/>
  <c r="H333" i="17"/>
  <c r="H340" i="17"/>
  <c r="H339" i="17"/>
  <c r="H343" i="17"/>
  <c r="H355" i="17"/>
  <c r="H362" i="17"/>
  <c r="H361" i="17"/>
  <c r="H366" i="17"/>
  <c r="H365" i="17"/>
  <c r="H299" i="17"/>
  <c r="H300" i="17"/>
  <c r="H298" i="17"/>
  <c r="H293" i="17"/>
  <c r="H294" i="17"/>
  <c r="H295" i="17"/>
  <c r="H296" i="17"/>
  <c r="H292" i="17"/>
  <c r="F366" i="17"/>
  <c r="E366" i="17"/>
  <c r="D366" i="17"/>
  <c r="F365" i="17"/>
  <c r="E365" i="17"/>
  <c r="D365" i="17"/>
  <c r="F362" i="17"/>
  <c r="E362" i="17"/>
  <c r="D362" i="17"/>
  <c r="F361" i="17"/>
  <c r="E361" i="17"/>
  <c r="D361" i="17"/>
  <c r="F355" i="17"/>
  <c r="E355" i="17"/>
  <c r="D355" i="17"/>
  <c r="F343" i="17"/>
  <c r="E343" i="17"/>
  <c r="D343" i="17"/>
  <c r="F340" i="17"/>
  <c r="E340" i="17"/>
  <c r="D340" i="17"/>
  <c r="F339" i="17"/>
  <c r="E339" i="17"/>
  <c r="D339" i="17"/>
  <c r="F333" i="17"/>
  <c r="E333" i="17"/>
  <c r="D333" i="17"/>
  <c r="F321" i="17"/>
  <c r="E321" i="17"/>
  <c r="D321" i="17"/>
  <c r="F318" i="17"/>
  <c r="E318" i="17"/>
  <c r="D318" i="17"/>
  <c r="F317" i="17"/>
  <c r="E317" i="17"/>
  <c r="D317" i="17"/>
  <c r="F311" i="17"/>
  <c r="E311" i="17"/>
  <c r="D311" i="17"/>
  <c r="G29" i="33"/>
  <c r="G28" i="33"/>
  <c r="G27" i="33"/>
  <c r="G26" i="33"/>
  <c r="G25" i="33"/>
  <c r="K33" i="30"/>
  <c r="J33" i="30"/>
  <c r="I33" i="30" l="1"/>
  <c r="I300" i="17"/>
  <c r="J300" i="17" l="1"/>
  <c r="N460" i="17" l="1"/>
  <c r="N554" i="17" s="1"/>
  <c r="O458" i="17"/>
  <c r="N458" i="17"/>
  <c r="M458" i="17"/>
  <c r="L458" i="17"/>
  <c r="K458" i="17"/>
  <c r="J458" i="17"/>
  <c r="I458" i="17"/>
  <c r="H458" i="17"/>
  <c r="F458" i="17"/>
  <c r="E458" i="17"/>
  <c r="D458" i="17"/>
  <c r="O457" i="17"/>
  <c r="N457" i="17"/>
  <c r="M457" i="17"/>
  <c r="L457" i="17"/>
  <c r="K457" i="17"/>
  <c r="J457" i="17"/>
  <c r="I457" i="17"/>
  <c r="H457" i="17"/>
  <c r="F457" i="17"/>
  <c r="E457" i="17"/>
  <c r="D457" i="17"/>
  <c r="J456" i="17"/>
  <c r="J550" i="17" s="1"/>
  <c r="N455" i="17"/>
  <c r="N549" i="17" s="1"/>
  <c r="D455" i="17"/>
  <c r="D549" i="17" s="1"/>
  <c r="O436" i="17"/>
  <c r="O530" i="17" s="1"/>
  <c r="N436" i="17"/>
  <c r="N530" i="17" s="1"/>
  <c r="M436" i="17"/>
  <c r="M530" i="17" s="1"/>
  <c r="L436" i="17"/>
  <c r="L530" i="17" s="1"/>
  <c r="K436" i="17"/>
  <c r="K530" i="17" s="1"/>
  <c r="J436" i="17"/>
  <c r="J530" i="17" s="1"/>
  <c r="I436" i="17"/>
  <c r="I530" i="17" s="1"/>
  <c r="H436" i="17"/>
  <c r="H530" i="17" s="1"/>
  <c r="F436" i="17"/>
  <c r="F530" i="17" s="1"/>
  <c r="E436" i="17"/>
  <c r="E530" i="17" s="1"/>
  <c r="D436" i="17"/>
  <c r="D530" i="17" s="1"/>
  <c r="O435" i="17"/>
  <c r="O529" i="17" s="1"/>
  <c r="N435" i="17"/>
  <c r="N529" i="17" s="1"/>
  <c r="M435" i="17"/>
  <c r="M529" i="17" s="1"/>
  <c r="L435" i="17"/>
  <c r="L529" i="17" s="1"/>
  <c r="K435" i="17"/>
  <c r="K529" i="17" s="1"/>
  <c r="J435" i="17"/>
  <c r="J529" i="17" s="1"/>
  <c r="I435" i="17"/>
  <c r="I529" i="17" s="1"/>
  <c r="H435" i="17"/>
  <c r="H529" i="17" s="1"/>
  <c r="F435" i="17"/>
  <c r="F529" i="17" s="1"/>
  <c r="E435" i="17"/>
  <c r="E529" i="17" s="1"/>
  <c r="D435" i="17"/>
  <c r="D529" i="17" s="1"/>
  <c r="N427" i="17"/>
  <c r="N521" i="17" s="1"/>
  <c r="E427" i="17"/>
  <c r="E521" i="17" s="1"/>
  <c r="E417" i="17"/>
  <c r="E511" i="17" s="1"/>
  <c r="D417" i="17"/>
  <c r="D511" i="17" s="1"/>
  <c r="O416" i="17"/>
  <c r="N416" i="17"/>
  <c r="M416" i="17"/>
  <c r="L416" i="17"/>
  <c r="K416" i="17"/>
  <c r="J416" i="17"/>
  <c r="I416" i="17"/>
  <c r="H416" i="17"/>
  <c r="F416" i="17"/>
  <c r="E416" i="17"/>
  <c r="D416" i="17"/>
  <c r="H415" i="17"/>
  <c r="H509" i="17" s="1"/>
  <c r="O414" i="17"/>
  <c r="O508" i="17" s="1"/>
  <c r="N414" i="17"/>
  <c r="N508" i="17" s="1"/>
  <c r="M414" i="17"/>
  <c r="M508" i="17" s="1"/>
  <c r="L414" i="17"/>
  <c r="L508" i="17" s="1"/>
  <c r="K414" i="17"/>
  <c r="K508" i="17" s="1"/>
  <c r="J414" i="17"/>
  <c r="J508" i="17" s="1"/>
  <c r="I414" i="17"/>
  <c r="I508" i="17" s="1"/>
  <c r="H414" i="17"/>
  <c r="H508" i="17" s="1"/>
  <c r="F414" i="17"/>
  <c r="F508" i="17" s="1"/>
  <c r="E414" i="17"/>
  <c r="E508" i="17" s="1"/>
  <c r="D414" i="17"/>
  <c r="D508" i="17" s="1"/>
  <c r="O413" i="17"/>
  <c r="O507" i="17" s="1"/>
  <c r="N413" i="17"/>
  <c r="N507" i="17" s="1"/>
  <c r="M413" i="17"/>
  <c r="M507" i="17" s="1"/>
  <c r="L413" i="17"/>
  <c r="L507" i="17" s="1"/>
  <c r="K413" i="17"/>
  <c r="K507" i="17" s="1"/>
  <c r="J413" i="17"/>
  <c r="J507" i="17" s="1"/>
  <c r="I413" i="17"/>
  <c r="I507" i="17" s="1"/>
  <c r="H413" i="17"/>
  <c r="H507" i="17" s="1"/>
  <c r="F413" i="17"/>
  <c r="F507" i="17" s="1"/>
  <c r="E413" i="17"/>
  <c r="E507" i="17" s="1"/>
  <c r="D413" i="17"/>
  <c r="D507" i="17" s="1"/>
  <c r="P507" i="17" s="1"/>
  <c r="D412" i="17"/>
  <c r="D506" i="17" s="1"/>
  <c r="H411" i="17"/>
  <c r="H505" i="17" s="1"/>
  <c r="F411" i="17"/>
  <c r="F505" i="17" s="1"/>
  <c r="J405" i="17"/>
  <c r="J499" i="17" s="1"/>
  <c r="N394" i="17"/>
  <c r="N488" i="17" s="1"/>
  <c r="M394" i="17"/>
  <c r="M488" i="17" s="1"/>
  <c r="L394" i="17"/>
  <c r="L488" i="17" s="1"/>
  <c r="I394" i="17"/>
  <c r="I488" i="17" s="1"/>
  <c r="I393" i="17"/>
  <c r="I487" i="17" s="1"/>
  <c r="K392" i="17"/>
  <c r="K486" i="17" s="1"/>
  <c r="H387" i="17"/>
  <c r="H481" i="17" s="1"/>
  <c r="H390" i="17"/>
  <c r="H484" i="17" s="1"/>
  <c r="I386" i="17"/>
  <c r="I480" i="17" s="1"/>
  <c r="D391" i="17"/>
  <c r="D485" i="17" s="1"/>
  <c r="E391" i="17"/>
  <c r="E485" i="17" s="1"/>
  <c r="F391" i="17"/>
  <c r="F485" i="17" s="1"/>
  <c r="M460" i="17"/>
  <c r="M554" i="17" s="1"/>
  <c r="L460" i="17"/>
  <c r="L554" i="17" s="1"/>
  <c r="K460" i="17"/>
  <c r="K554" i="17" s="1"/>
  <c r="J460" i="17"/>
  <c r="J554" i="17" s="1"/>
  <c r="I460" i="17"/>
  <c r="I554" i="17" s="1"/>
  <c r="H460" i="17"/>
  <c r="H554" i="17" s="1"/>
  <c r="N459" i="17"/>
  <c r="N553" i="17" s="1"/>
  <c r="M459" i="17"/>
  <c r="M553" i="17" s="1"/>
  <c r="L459" i="17"/>
  <c r="L553" i="17" s="1"/>
  <c r="K459" i="17"/>
  <c r="K553" i="17" s="1"/>
  <c r="J459" i="17"/>
  <c r="J553" i="17" s="1"/>
  <c r="I459" i="17"/>
  <c r="I553" i="17" s="1"/>
  <c r="H459" i="17"/>
  <c r="H553" i="17" s="1"/>
  <c r="N456" i="17"/>
  <c r="N550" i="17" s="1"/>
  <c r="M456" i="17"/>
  <c r="M550" i="17" s="1"/>
  <c r="L456" i="17"/>
  <c r="L550" i="17" s="1"/>
  <c r="K456" i="17"/>
  <c r="K550" i="17" s="1"/>
  <c r="I456" i="17"/>
  <c r="I550" i="17" s="1"/>
  <c r="H456" i="17"/>
  <c r="H550" i="17" s="1"/>
  <c r="M455" i="17"/>
  <c r="M549" i="17" s="1"/>
  <c r="L455" i="17"/>
  <c r="L549" i="17" s="1"/>
  <c r="K455" i="17"/>
  <c r="K549" i="17" s="1"/>
  <c r="J455" i="17"/>
  <c r="J549" i="17" s="1"/>
  <c r="I455" i="17"/>
  <c r="I549" i="17" s="1"/>
  <c r="H455" i="17"/>
  <c r="H549" i="17" s="1"/>
  <c r="N449" i="17"/>
  <c r="N543" i="17" s="1"/>
  <c r="M449" i="17"/>
  <c r="M543" i="17" s="1"/>
  <c r="L449" i="17"/>
  <c r="L543" i="17" s="1"/>
  <c r="K449" i="17"/>
  <c r="K543" i="17" s="1"/>
  <c r="J449" i="17"/>
  <c r="J543" i="17" s="1"/>
  <c r="I449" i="17"/>
  <c r="I543" i="17" s="1"/>
  <c r="H449" i="17"/>
  <c r="H543" i="17" s="1"/>
  <c r="N437" i="17"/>
  <c r="N531" i="17" s="1"/>
  <c r="M437" i="17"/>
  <c r="M531" i="17" s="1"/>
  <c r="L437" i="17"/>
  <c r="L531" i="17" s="1"/>
  <c r="K437" i="17"/>
  <c r="K531" i="17" s="1"/>
  <c r="J437" i="17"/>
  <c r="J531" i="17" s="1"/>
  <c r="I437" i="17"/>
  <c r="I531" i="17" s="1"/>
  <c r="H437" i="17"/>
  <c r="H531" i="17" s="1"/>
  <c r="N434" i="17"/>
  <c r="N528" i="17" s="1"/>
  <c r="M434" i="17"/>
  <c r="M528" i="17" s="1"/>
  <c r="L434" i="17"/>
  <c r="L528" i="17" s="1"/>
  <c r="K434" i="17"/>
  <c r="K528" i="17" s="1"/>
  <c r="J434" i="17"/>
  <c r="J528" i="17" s="1"/>
  <c r="I434" i="17"/>
  <c r="I528" i="17" s="1"/>
  <c r="H434" i="17"/>
  <c r="H528" i="17" s="1"/>
  <c r="N433" i="17"/>
  <c r="N527" i="17" s="1"/>
  <c r="M433" i="17"/>
  <c r="M527" i="17" s="1"/>
  <c r="L433" i="17"/>
  <c r="L527" i="17" s="1"/>
  <c r="K433" i="17"/>
  <c r="K527" i="17" s="1"/>
  <c r="J433" i="17"/>
  <c r="J527" i="17" s="1"/>
  <c r="I433" i="17"/>
  <c r="I527" i="17" s="1"/>
  <c r="H433" i="17"/>
  <c r="H527" i="17" s="1"/>
  <c r="M427" i="17"/>
  <c r="M521" i="17" s="1"/>
  <c r="L427" i="17"/>
  <c r="L521" i="17" s="1"/>
  <c r="K427" i="17"/>
  <c r="K521" i="17" s="1"/>
  <c r="J427" i="17"/>
  <c r="J521" i="17" s="1"/>
  <c r="I427" i="17"/>
  <c r="I521" i="17" s="1"/>
  <c r="H427" i="17"/>
  <c r="H521" i="17" s="1"/>
  <c r="N417" i="17"/>
  <c r="N511" i="17" s="1"/>
  <c r="M417" i="17"/>
  <c r="M511" i="17" s="1"/>
  <c r="L417" i="17"/>
  <c r="L511" i="17" s="1"/>
  <c r="K417" i="17"/>
  <c r="K511" i="17" s="1"/>
  <c r="J417" i="17"/>
  <c r="J511" i="17" s="1"/>
  <c r="I417" i="17"/>
  <c r="I511" i="17" s="1"/>
  <c r="H417" i="17"/>
  <c r="H511" i="17" s="1"/>
  <c r="N415" i="17"/>
  <c r="N509" i="17" s="1"/>
  <c r="M415" i="17"/>
  <c r="M509" i="17" s="1"/>
  <c r="L415" i="17"/>
  <c r="L509" i="17" s="1"/>
  <c r="K415" i="17"/>
  <c r="K509" i="17" s="1"/>
  <c r="J415" i="17"/>
  <c r="J509" i="17" s="1"/>
  <c r="I415" i="17"/>
  <c r="I509" i="17" s="1"/>
  <c r="N412" i="17"/>
  <c r="N506" i="17" s="1"/>
  <c r="M412" i="17"/>
  <c r="M506" i="17" s="1"/>
  <c r="L412" i="17"/>
  <c r="L506" i="17" s="1"/>
  <c r="K412" i="17"/>
  <c r="K506" i="17" s="1"/>
  <c r="J412" i="17"/>
  <c r="J506" i="17" s="1"/>
  <c r="I412" i="17"/>
  <c r="I506" i="17" s="1"/>
  <c r="H412" i="17"/>
  <c r="H506" i="17" s="1"/>
  <c r="N411" i="17"/>
  <c r="N505" i="17" s="1"/>
  <c r="M411" i="17"/>
  <c r="M505" i="17" s="1"/>
  <c r="L411" i="17"/>
  <c r="L505" i="17" s="1"/>
  <c r="K411" i="17"/>
  <c r="K505" i="17" s="1"/>
  <c r="J411" i="17"/>
  <c r="J505" i="17" s="1"/>
  <c r="I411" i="17"/>
  <c r="I505" i="17" s="1"/>
  <c r="N405" i="17"/>
  <c r="N499" i="17" s="1"/>
  <c r="M405" i="17"/>
  <c r="M499" i="17" s="1"/>
  <c r="L405" i="17"/>
  <c r="L499" i="17" s="1"/>
  <c r="K405" i="17"/>
  <c r="K499" i="17" s="1"/>
  <c r="I405" i="17"/>
  <c r="I499" i="17" s="1"/>
  <c r="H405" i="17"/>
  <c r="H499" i="17" s="1"/>
  <c r="H393" i="17"/>
  <c r="H487" i="17" s="1"/>
  <c r="J393" i="17"/>
  <c r="J487" i="17" s="1"/>
  <c r="K393" i="17"/>
  <c r="K487" i="17" s="1"/>
  <c r="L393" i="17"/>
  <c r="L487" i="17" s="1"/>
  <c r="M393" i="17"/>
  <c r="M487" i="17" s="1"/>
  <c r="N393" i="17"/>
  <c r="N487" i="17" s="1"/>
  <c r="H394" i="17"/>
  <c r="H488" i="17" s="1"/>
  <c r="J394" i="17"/>
  <c r="J488" i="17" s="1"/>
  <c r="K394" i="17"/>
  <c r="K488" i="17" s="1"/>
  <c r="O300" i="17"/>
  <c r="O394" i="17" s="1"/>
  <c r="O488" i="17" s="1"/>
  <c r="N392" i="17"/>
  <c r="N486" i="17" s="1"/>
  <c r="M392" i="17"/>
  <c r="M486" i="17" s="1"/>
  <c r="L392" i="17"/>
  <c r="L486" i="17" s="1"/>
  <c r="J392" i="17"/>
  <c r="J486" i="17" s="1"/>
  <c r="I392" i="17"/>
  <c r="I486" i="17" s="1"/>
  <c r="H392" i="17"/>
  <c r="H486" i="17" s="1"/>
  <c r="I387" i="17"/>
  <c r="I481" i="17" s="1"/>
  <c r="J387" i="17"/>
  <c r="J481" i="17" s="1"/>
  <c r="K387" i="17"/>
  <c r="K481" i="17" s="1"/>
  <c r="L387" i="17"/>
  <c r="L481" i="17" s="1"/>
  <c r="M387" i="17"/>
  <c r="M481" i="17" s="1"/>
  <c r="N387" i="17"/>
  <c r="N481" i="17" s="1"/>
  <c r="H388" i="17"/>
  <c r="H482" i="17" s="1"/>
  <c r="I388" i="17"/>
  <c r="I482" i="17" s="1"/>
  <c r="J388" i="17"/>
  <c r="J482" i="17" s="1"/>
  <c r="K388" i="17"/>
  <c r="K482" i="17" s="1"/>
  <c r="L388" i="17"/>
  <c r="L482" i="17" s="1"/>
  <c r="M388" i="17"/>
  <c r="M482" i="17" s="1"/>
  <c r="N388" i="17"/>
  <c r="N482" i="17" s="1"/>
  <c r="H389" i="17"/>
  <c r="H483" i="17" s="1"/>
  <c r="I389" i="17"/>
  <c r="I483" i="17" s="1"/>
  <c r="J389" i="17"/>
  <c r="J483" i="17" s="1"/>
  <c r="K389" i="17"/>
  <c r="K483" i="17" s="1"/>
  <c r="L389" i="17"/>
  <c r="L483" i="17" s="1"/>
  <c r="M389" i="17"/>
  <c r="M483" i="17" s="1"/>
  <c r="N389" i="17"/>
  <c r="N483" i="17" s="1"/>
  <c r="I390" i="17"/>
  <c r="I484" i="17" s="1"/>
  <c r="J390" i="17"/>
  <c r="J484" i="17" s="1"/>
  <c r="K390" i="17"/>
  <c r="K484" i="17" s="1"/>
  <c r="L390" i="17"/>
  <c r="L484" i="17" s="1"/>
  <c r="M390" i="17"/>
  <c r="M484" i="17" s="1"/>
  <c r="N390" i="17"/>
  <c r="N484" i="17" s="1"/>
  <c r="N386" i="17"/>
  <c r="N480" i="17" s="1"/>
  <c r="M386" i="17"/>
  <c r="M480" i="17" s="1"/>
  <c r="L386" i="17"/>
  <c r="L480" i="17" s="1"/>
  <c r="K386" i="17"/>
  <c r="K480" i="17" s="1"/>
  <c r="J386" i="17"/>
  <c r="J480" i="17" s="1"/>
  <c r="H386" i="17"/>
  <c r="H480" i="17" s="1"/>
  <c r="D460" i="17"/>
  <c r="D554" i="17" s="1"/>
  <c r="E460" i="17"/>
  <c r="E554" i="17" s="1"/>
  <c r="F460" i="17"/>
  <c r="F554" i="17" s="1"/>
  <c r="F459" i="17"/>
  <c r="F553" i="17" s="1"/>
  <c r="E459" i="17"/>
  <c r="E553" i="17" s="1"/>
  <c r="D459" i="17"/>
  <c r="D553" i="17" s="1"/>
  <c r="D456" i="17"/>
  <c r="D550" i="17" s="1"/>
  <c r="E456" i="17"/>
  <c r="E550" i="17" s="1"/>
  <c r="F456" i="17"/>
  <c r="F550" i="17" s="1"/>
  <c r="F455" i="17"/>
  <c r="F549" i="17" s="1"/>
  <c r="E455" i="17"/>
  <c r="E549" i="17" s="1"/>
  <c r="F449" i="17"/>
  <c r="F543" i="17" s="1"/>
  <c r="E449" i="17"/>
  <c r="E543" i="17" s="1"/>
  <c r="D449" i="17"/>
  <c r="D543" i="17" s="1"/>
  <c r="F437" i="17"/>
  <c r="F531" i="17" s="1"/>
  <c r="E437" i="17"/>
  <c r="E531" i="17" s="1"/>
  <c r="D437" i="17"/>
  <c r="D531" i="17" s="1"/>
  <c r="P530" i="17" s="1"/>
  <c r="D434" i="17"/>
  <c r="D528" i="17" s="1"/>
  <c r="E434" i="17"/>
  <c r="E528" i="17" s="1"/>
  <c r="F434" i="17"/>
  <c r="F528" i="17" s="1"/>
  <c r="F433" i="17"/>
  <c r="F527" i="17" s="1"/>
  <c r="E433" i="17"/>
  <c r="E527" i="17" s="1"/>
  <c r="D433" i="17"/>
  <c r="D527" i="17" s="1"/>
  <c r="F427" i="17"/>
  <c r="F521" i="17" s="1"/>
  <c r="D427" i="17"/>
  <c r="D521" i="17" s="1"/>
  <c r="F417" i="17"/>
  <c r="F511" i="17" s="1"/>
  <c r="F415" i="17"/>
  <c r="F509" i="17" s="1"/>
  <c r="E415" i="17"/>
  <c r="E509" i="17" s="1"/>
  <c r="D415" i="17"/>
  <c r="D509" i="17" s="1"/>
  <c r="P508" i="17" s="1"/>
  <c r="E412" i="17"/>
  <c r="E506" i="17" s="1"/>
  <c r="F412" i="17"/>
  <c r="F506" i="17" s="1"/>
  <c r="E411" i="17"/>
  <c r="E505" i="17" s="1"/>
  <c r="D411" i="17"/>
  <c r="D505" i="17" s="1"/>
  <c r="P504" i="17" s="1"/>
  <c r="F405" i="17"/>
  <c r="F499" i="17" s="1"/>
  <c r="E405" i="17"/>
  <c r="E499" i="17" s="1"/>
  <c r="D405" i="17"/>
  <c r="D499" i="17" s="1"/>
  <c r="D299" i="17"/>
  <c r="D393" i="17" s="1"/>
  <c r="D487" i="17" s="1"/>
  <c r="E299" i="17"/>
  <c r="E393" i="17" s="1"/>
  <c r="E487" i="17" s="1"/>
  <c r="F299" i="17"/>
  <c r="F393" i="17" s="1"/>
  <c r="F487" i="17" s="1"/>
  <c r="D300" i="17"/>
  <c r="D394" i="17" s="1"/>
  <c r="D488" i="17" s="1"/>
  <c r="E300" i="17"/>
  <c r="E394" i="17" s="1"/>
  <c r="E488" i="17" s="1"/>
  <c r="F300" i="17"/>
  <c r="F394" i="17" s="1"/>
  <c r="F488" i="17" s="1"/>
  <c r="F298" i="17"/>
  <c r="F392" i="17" s="1"/>
  <c r="F486" i="17" s="1"/>
  <c r="E298" i="17"/>
  <c r="E392" i="17" s="1"/>
  <c r="E486" i="17" s="1"/>
  <c r="D298" i="17"/>
  <c r="D392" i="17" s="1"/>
  <c r="D486" i="17" s="1"/>
  <c r="P485" i="17" s="1"/>
  <c r="D293" i="17"/>
  <c r="D387" i="17" s="1"/>
  <c r="D481" i="17" s="1"/>
  <c r="E293" i="17"/>
  <c r="E387" i="17" s="1"/>
  <c r="E481" i="17" s="1"/>
  <c r="F293" i="17"/>
  <c r="F387" i="17" s="1"/>
  <c r="F481" i="17" s="1"/>
  <c r="D294" i="17"/>
  <c r="D388" i="17" s="1"/>
  <c r="D482" i="17" s="1"/>
  <c r="E294" i="17"/>
  <c r="E388" i="17" s="1"/>
  <c r="E482" i="17" s="1"/>
  <c r="F294" i="17"/>
  <c r="F388" i="17" s="1"/>
  <c r="F482" i="17" s="1"/>
  <c r="D295" i="17"/>
  <c r="D389" i="17" s="1"/>
  <c r="D483" i="17" s="1"/>
  <c r="E295" i="17"/>
  <c r="E389" i="17" s="1"/>
  <c r="E483" i="17" s="1"/>
  <c r="F295" i="17"/>
  <c r="F389" i="17" s="1"/>
  <c r="F483" i="17" s="1"/>
  <c r="D296" i="17"/>
  <c r="D390" i="17" s="1"/>
  <c r="D484" i="17" s="1"/>
  <c r="E296" i="17"/>
  <c r="E390" i="17" s="1"/>
  <c r="E484" i="17" s="1"/>
  <c r="F296" i="17"/>
  <c r="F390" i="17" s="1"/>
  <c r="F484" i="17" s="1"/>
  <c r="F292" i="17"/>
  <c r="F386" i="17" s="1"/>
  <c r="F480" i="17" s="1"/>
  <c r="E292" i="17"/>
  <c r="E386" i="17" s="1"/>
  <c r="E480" i="17" s="1"/>
  <c r="D292" i="17"/>
  <c r="D386" i="17" s="1"/>
  <c r="D480" i="17" s="1"/>
  <c r="I34" i="30"/>
  <c r="L34" i="30" s="1"/>
  <c r="I35" i="30"/>
  <c r="G31" i="33" s="1"/>
  <c r="I36" i="30"/>
  <c r="G32" i="33" s="1"/>
  <c r="I31" i="30"/>
  <c r="J31" i="30" s="1"/>
  <c r="J30" i="30"/>
  <c r="I28" i="30"/>
  <c r="J28" i="30" s="1"/>
  <c r="I29" i="30"/>
  <c r="I27" i="30"/>
  <c r="J27" i="30" s="1"/>
  <c r="P529" i="17" l="1"/>
  <c r="P488" i="17"/>
  <c r="J36" i="30"/>
  <c r="G30" i="33"/>
  <c r="L35" i="30"/>
  <c r="F25" i="28" l="1"/>
  <c r="F12" i="28"/>
  <c r="F17" i="28"/>
  <c r="P217" i="17"/>
  <c r="P224" i="17" l="1"/>
  <c r="P268" i="17"/>
  <c r="P198" i="17"/>
  <c r="P199" i="17"/>
  <c r="P239" i="17"/>
  <c r="P267" i="17"/>
  <c r="P200" i="17"/>
  <c r="P205" i="17"/>
  <c r="P227" i="17"/>
  <c r="P249" i="17"/>
  <c r="P271" i="17"/>
  <c r="P201" i="17"/>
  <c r="P246" i="17"/>
  <c r="P204" i="17"/>
  <c r="P223" i="17"/>
  <c r="P245" i="17"/>
  <c r="P229" i="17"/>
  <c r="P261" i="17"/>
  <c r="P202" i="17"/>
  <c r="P272" i="17"/>
  <c r="P33" i="30" l="1"/>
  <c r="N37" i="30"/>
  <c r="P27" i="30"/>
  <c r="L54" i="27"/>
  <c r="L52" i="27"/>
  <c r="M37" i="30"/>
  <c r="O32" i="30"/>
  <c r="E37" i="30"/>
  <c r="F418" i="17"/>
  <c r="F438" i="17"/>
  <c r="F439" i="17"/>
  <c r="F533" i="17" s="1"/>
  <c r="F461" i="17"/>
  <c r="F462" i="17"/>
  <c r="F463" i="17"/>
  <c r="E461" i="17"/>
  <c r="E462" i="17"/>
  <c r="E463" i="17"/>
  <c r="E438" i="17"/>
  <c r="E439" i="17"/>
  <c r="E533" i="17" s="1"/>
  <c r="E440" i="17"/>
  <c r="E418" i="17"/>
  <c r="D54" i="27"/>
  <c r="D52" i="27"/>
  <c r="C564" i="17"/>
  <c r="C563" i="17"/>
  <c r="C562" i="17"/>
  <c r="C561" i="17"/>
  <c r="C560" i="17"/>
  <c r="C559" i="17"/>
  <c r="G542" i="17"/>
  <c r="C541" i="17"/>
  <c r="C540" i="17"/>
  <c r="C539" i="17"/>
  <c r="C538" i="17"/>
  <c r="C537" i="17"/>
  <c r="C536" i="17"/>
  <c r="G520" i="17"/>
  <c r="C519" i="17"/>
  <c r="C518" i="17"/>
  <c r="C517" i="17"/>
  <c r="C516" i="17"/>
  <c r="C515" i="17"/>
  <c r="C514" i="17"/>
  <c r="G498" i="17"/>
  <c r="G479" i="17"/>
  <c r="C470" i="17"/>
  <c r="C469" i="17"/>
  <c r="C468" i="17"/>
  <c r="C467" i="17"/>
  <c r="C466" i="17"/>
  <c r="C465" i="17"/>
  <c r="G448" i="17"/>
  <c r="C447" i="17"/>
  <c r="C446" i="17"/>
  <c r="C445" i="17"/>
  <c r="C444" i="17"/>
  <c r="C443" i="17"/>
  <c r="C442" i="17"/>
  <c r="G426" i="17"/>
  <c r="C425" i="17"/>
  <c r="C424" i="17"/>
  <c r="C423" i="17"/>
  <c r="C422" i="17"/>
  <c r="C421" i="17"/>
  <c r="C420" i="17"/>
  <c r="G404" i="17"/>
  <c r="G385" i="17"/>
  <c r="F385" i="17"/>
  <c r="E332" i="17"/>
  <c r="F332" i="17"/>
  <c r="G332" i="17"/>
  <c r="C331" i="17"/>
  <c r="C330" i="17"/>
  <c r="C329" i="17"/>
  <c r="C328" i="17"/>
  <c r="C327" i="17"/>
  <c r="C326" i="17"/>
  <c r="C353" i="17"/>
  <c r="C352" i="17"/>
  <c r="C351" i="17"/>
  <c r="C350" i="17"/>
  <c r="C349" i="17"/>
  <c r="C348" i="17"/>
  <c r="C376" i="17"/>
  <c r="C375" i="17"/>
  <c r="C374" i="17"/>
  <c r="C373" i="17"/>
  <c r="C372" i="17"/>
  <c r="C371" i="17"/>
  <c r="C282" i="17"/>
  <c r="C281" i="17"/>
  <c r="C280" i="17"/>
  <c r="C279" i="17"/>
  <c r="C278" i="17"/>
  <c r="C277" i="17"/>
  <c r="C259" i="17"/>
  <c r="C258" i="17"/>
  <c r="C257" i="17"/>
  <c r="C256" i="17"/>
  <c r="C255" i="17"/>
  <c r="C254" i="17"/>
  <c r="C237" i="17"/>
  <c r="C236" i="17"/>
  <c r="C235" i="17"/>
  <c r="C234" i="17"/>
  <c r="C233" i="17"/>
  <c r="C232" i="17"/>
  <c r="O238" i="17"/>
  <c r="G238" i="17"/>
  <c r="F238" i="17"/>
  <c r="E238" i="17"/>
  <c r="F144" i="17"/>
  <c r="G144" i="17"/>
  <c r="E144" i="17"/>
  <c r="O50" i="17"/>
  <c r="G50" i="17"/>
  <c r="F50" i="17"/>
  <c r="E50" i="17"/>
  <c r="G39" i="26"/>
  <c r="H5" i="27" s="1"/>
  <c r="R6" i="27" s="1"/>
  <c r="G40" i="26"/>
  <c r="L5" i="27" s="1"/>
  <c r="S6" i="27" s="1"/>
  <c r="G41" i="26"/>
  <c r="E24" i="30" s="1"/>
  <c r="Q25" i="30" s="1"/>
  <c r="G42" i="26"/>
  <c r="H36" i="27"/>
  <c r="R37" i="27" s="1"/>
  <c r="G43" i="26"/>
  <c r="L36" i="27" s="1"/>
  <c r="S37" i="27" s="1"/>
  <c r="G38" i="26"/>
  <c r="D5" i="28" s="1"/>
  <c r="H6" i="28" s="1"/>
  <c r="C24" i="33"/>
  <c r="C33" i="33" s="1"/>
  <c r="L37" i="30"/>
  <c r="K37" i="30"/>
  <c r="J37" i="30"/>
  <c r="I37" i="30"/>
  <c r="I32" i="30"/>
  <c r="F291" i="17"/>
  <c r="E291" i="17"/>
  <c r="D332" i="17"/>
  <c r="L23" i="27"/>
  <c r="H23" i="27"/>
  <c r="D23" i="27"/>
  <c r="C188" i="17"/>
  <c r="C187" i="17"/>
  <c r="C186" i="17"/>
  <c r="C185" i="17"/>
  <c r="C184" i="17"/>
  <c r="C183" i="17"/>
  <c r="C165" i="17"/>
  <c r="C164" i="17"/>
  <c r="C163" i="17"/>
  <c r="C162" i="17"/>
  <c r="C161" i="17"/>
  <c r="C160" i="17"/>
  <c r="C143" i="17"/>
  <c r="C142" i="17"/>
  <c r="C141" i="17"/>
  <c r="C140" i="17"/>
  <c r="C139" i="17"/>
  <c r="C138" i="17"/>
  <c r="C7" i="33"/>
  <c r="C16" i="33" s="1"/>
  <c r="G291" i="17"/>
  <c r="G310" i="17"/>
  <c r="G354" i="17"/>
  <c r="O197" i="17"/>
  <c r="O216" i="17"/>
  <c r="O260" i="17"/>
  <c r="G197" i="17"/>
  <c r="G216" i="17"/>
  <c r="G260" i="17"/>
  <c r="F197" i="17"/>
  <c r="F216" i="17"/>
  <c r="F260" i="17"/>
  <c r="E197" i="17"/>
  <c r="E216" i="17"/>
  <c r="E260" i="17"/>
  <c r="D197" i="17"/>
  <c r="D216" i="17"/>
  <c r="D238" i="17"/>
  <c r="D260" i="17"/>
  <c r="G103" i="17"/>
  <c r="G122" i="17"/>
  <c r="G166" i="17"/>
  <c r="F103" i="17"/>
  <c r="F122" i="17"/>
  <c r="F166" i="17"/>
  <c r="E122" i="17"/>
  <c r="D50" i="17"/>
  <c r="O72" i="17"/>
  <c r="G72" i="17"/>
  <c r="F72" i="17"/>
  <c r="E72" i="17"/>
  <c r="D72" i="17"/>
  <c r="O27" i="17"/>
  <c r="G27" i="17"/>
  <c r="F27" i="17"/>
  <c r="E27" i="17"/>
  <c r="D27" i="17"/>
  <c r="O8" i="17"/>
  <c r="G8" i="17"/>
  <c r="F8" i="17"/>
  <c r="E8" i="17"/>
  <c r="D8" i="17"/>
  <c r="F18" i="30"/>
  <c r="G18" i="30"/>
  <c r="H18" i="30"/>
  <c r="I18" i="30"/>
  <c r="J18" i="30"/>
  <c r="K18" i="30"/>
  <c r="L18" i="30"/>
  <c r="P18" i="30"/>
  <c r="F37" i="30"/>
  <c r="G37" i="30"/>
  <c r="H37" i="30"/>
  <c r="E18" i="30"/>
  <c r="F32" i="30"/>
  <c r="G32" i="30"/>
  <c r="H32" i="30"/>
  <c r="F13" i="30"/>
  <c r="O13" i="30"/>
  <c r="P13" i="30"/>
  <c r="J13" i="30"/>
  <c r="K13" i="30"/>
  <c r="L13" i="30"/>
  <c r="L19" i="30" s="1"/>
  <c r="G13" i="30"/>
  <c r="G19" i="30" s="1"/>
  <c r="H13" i="30"/>
  <c r="H19" i="30" s="1"/>
  <c r="E13" i="30"/>
  <c r="E19" i="30" s="1"/>
  <c r="K7" i="33"/>
  <c r="G7" i="33"/>
  <c r="I13" i="30"/>
  <c r="I19" i="30" s="1"/>
  <c r="L21" i="27"/>
  <c r="H21" i="27"/>
  <c r="D21" i="27"/>
  <c r="B141" i="26"/>
  <c r="B140" i="26"/>
  <c r="B139" i="26"/>
  <c r="B138" i="26"/>
  <c r="B137" i="26"/>
  <c r="B131" i="26"/>
  <c r="B130" i="26"/>
  <c r="B129" i="26"/>
  <c r="B128" i="26"/>
  <c r="B127" i="26"/>
  <c r="F310" i="17"/>
  <c r="D354" i="17"/>
  <c r="E354" i="17"/>
  <c r="G21" i="33"/>
  <c r="P22" i="33" s="1"/>
  <c r="E5" i="30"/>
  <c r="Q6" i="30" s="1"/>
  <c r="D291" i="17"/>
  <c r="E310" i="17"/>
  <c r="F354" i="17"/>
  <c r="D310" i="17"/>
  <c r="H54" i="27"/>
  <c r="M32" i="30"/>
  <c r="C382" i="17"/>
  <c r="E5" i="28"/>
  <c r="I6" i="28" s="1"/>
  <c r="G24" i="33"/>
  <c r="G33" i="33" s="1"/>
  <c r="D426" i="17"/>
  <c r="E32" i="30"/>
  <c r="C100" i="17"/>
  <c r="E14" i="35"/>
  <c r="I15" i="35" s="1"/>
  <c r="G95" i="17"/>
  <c r="D5" i="27"/>
  <c r="Q6" i="27" s="1"/>
  <c r="D448" i="17"/>
  <c r="H52" i="27"/>
  <c r="I5" i="30"/>
  <c r="R6" i="30" s="1"/>
  <c r="C288" i="17"/>
  <c r="K21" i="33"/>
  <c r="Q22" i="33" s="1"/>
  <c r="I24" i="30"/>
  <c r="R25" i="30" s="1"/>
  <c r="E39" i="28"/>
  <c r="I40" i="28" s="1"/>
  <c r="D14" i="35"/>
  <c r="H15" i="35" s="1"/>
  <c r="K19" i="30" l="1"/>
  <c r="D95" i="17"/>
  <c r="O95" i="17"/>
  <c r="E95" i="17"/>
  <c r="M38" i="30"/>
  <c r="G565" i="17"/>
  <c r="I38" i="30"/>
  <c r="F38" i="30"/>
  <c r="E542" i="17"/>
  <c r="G283" i="17"/>
  <c r="G471" i="17"/>
  <c r="E448" i="17"/>
  <c r="G377" i="17"/>
  <c r="F95" i="17"/>
  <c r="D479" i="17"/>
  <c r="F404" i="17"/>
  <c r="F520" i="17"/>
  <c r="E377" i="17"/>
  <c r="H38" i="30"/>
  <c r="G38" i="30"/>
  <c r="D377" i="17"/>
  <c r="F377" i="17"/>
  <c r="E38" i="30"/>
  <c r="E283" i="17"/>
  <c r="P260" i="17"/>
  <c r="P19" i="30"/>
  <c r="E404" i="17"/>
  <c r="F542" i="17"/>
  <c r="E385" i="17"/>
  <c r="F448" i="17"/>
  <c r="D542" i="17"/>
  <c r="F479" i="17"/>
  <c r="P238" i="17"/>
  <c r="P197" i="17"/>
  <c r="P216" i="17"/>
  <c r="O283" i="17"/>
  <c r="D283" i="17"/>
  <c r="F283" i="17"/>
  <c r="E426" i="17"/>
  <c r="F426" i="17"/>
  <c r="D385" i="17"/>
  <c r="D498" i="17"/>
  <c r="D520" i="17"/>
  <c r="E498" i="17"/>
  <c r="E520" i="17"/>
  <c r="E479" i="17"/>
  <c r="F498" i="17"/>
  <c r="G189" i="17"/>
  <c r="F189" i="17"/>
  <c r="J19" i="30"/>
  <c r="F19" i="30"/>
  <c r="G16" i="33"/>
  <c r="P37" i="30"/>
  <c r="N32" i="30"/>
  <c r="N38" i="30" s="1"/>
  <c r="K24" i="33"/>
  <c r="C476" i="17"/>
  <c r="F14" i="35"/>
  <c r="J15" i="35" s="1"/>
  <c r="F39" i="28"/>
  <c r="J40" i="28" s="1"/>
  <c r="M24" i="30"/>
  <c r="S25" i="30" s="1"/>
  <c r="F5" i="28"/>
  <c r="J6" i="28" s="1"/>
  <c r="M5" i="30"/>
  <c r="S6" i="30" s="1"/>
  <c r="K4" i="33"/>
  <c r="Q5" i="33" s="1"/>
  <c r="E4" i="35"/>
  <c r="I5" i="35" s="1"/>
  <c r="G4" i="33"/>
  <c r="P5" i="33" s="1"/>
  <c r="C4" i="33"/>
  <c r="O5" i="33" s="1"/>
  <c r="P95" i="17"/>
  <c r="D36" i="27"/>
  <c r="Q37" i="27" s="1"/>
  <c r="C194" i="17"/>
  <c r="D4" i="35"/>
  <c r="H5" i="35" s="1"/>
  <c r="D404" i="17"/>
  <c r="F4" i="35"/>
  <c r="J5" i="35" s="1"/>
  <c r="O37" i="30"/>
  <c r="O38" i="30" s="1"/>
  <c r="C21" i="33"/>
  <c r="O22" i="33" s="1"/>
  <c r="D39" i="28"/>
  <c r="H40" i="28" s="1"/>
  <c r="C5" i="17"/>
  <c r="F565" i="17" l="1"/>
  <c r="D471" i="17"/>
  <c r="F471" i="17"/>
  <c r="D565" i="17"/>
  <c r="E565" i="17"/>
  <c r="E471" i="17"/>
  <c r="P283" i="17"/>
  <c r="K33" i="33" l="1"/>
  <c r="P32" i="30"/>
  <c r="P38" i="30" s="1"/>
  <c r="O144" i="17" l="1"/>
  <c r="O166" i="17"/>
  <c r="O103" i="17" l="1"/>
  <c r="O122" i="17"/>
  <c r="O189" i="17" l="1"/>
  <c r="F46" i="28" l="1"/>
  <c r="F51" i="28"/>
  <c r="F52" i="28" l="1"/>
  <c r="F64" i="28"/>
  <c r="F59" i="28" l="1"/>
  <c r="F65" i="28" l="1"/>
  <c r="E166" i="17"/>
  <c r="D144" i="17" l="1"/>
  <c r="D122" i="17"/>
  <c r="D166" i="17"/>
  <c r="D103" i="17" l="1"/>
  <c r="D189" i="17" s="1"/>
  <c r="P189" i="17" s="1"/>
  <c r="E103" i="17"/>
  <c r="E189" i="17" s="1"/>
  <c r="O18" i="30" l="1"/>
  <c r="O19" i="30" s="1"/>
  <c r="M13" i="30" l="1"/>
  <c r="N13" i="30" l="1"/>
  <c r="M18" i="30" l="1"/>
  <c r="M19" i="30" s="1"/>
  <c r="F18" i="28" l="1"/>
  <c r="K16" i="33"/>
  <c r="N18" i="30"/>
  <c r="N19" i="30" s="1"/>
  <c r="F30" i="28" l="1"/>
  <c r="F31" i="28" l="1"/>
  <c r="K29" i="30" l="1"/>
  <c r="K32" i="30" s="1"/>
  <c r="K38" i="30" s="1"/>
  <c r="L29" i="30" l="1"/>
  <c r="L32" i="30" s="1"/>
  <c r="L38" i="30" s="1"/>
  <c r="J29" i="30" l="1"/>
  <c r="J32" i="30" s="1"/>
  <c r="J38" i="30" s="1"/>
  <c r="O293" i="17" l="1"/>
  <c r="O387" i="17" l="1"/>
  <c r="P293" i="17"/>
  <c r="O366" i="17"/>
  <c r="O323" i="17"/>
  <c r="O333" i="17"/>
  <c r="O339" i="17"/>
  <c r="O321" i="17"/>
  <c r="O295" i="17"/>
  <c r="O294" i="17"/>
  <c r="O299" i="17"/>
  <c r="O355" i="17"/>
  <c r="O361" i="17"/>
  <c r="O340" i="17"/>
  <c r="O362" i="17"/>
  <c r="O298" i="17"/>
  <c r="O296" i="17"/>
  <c r="O343" i="17"/>
  <c r="P387" i="17" l="1"/>
  <c r="O481" i="17"/>
  <c r="P481" i="17" s="1"/>
  <c r="O392" i="17"/>
  <c r="P298" i="17"/>
  <c r="O434" i="17"/>
  <c r="P340" i="17"/>
  <c r="O388" i="17"/>
  <c r="P294" i="17"/>
  <c r="O389" i="17"/>
  <c r="P295" i="17"/>
  <c r="O433" i="17"/>
  <c r="P339" i="17"/>
  <c r="O437" i="17"/>
  <c r="P343" i="17"/>
  <c r="O455" i="17"/>
  <c r="P361" i="17"/>
  <c r="O449" i="17"/>
  <c r="O543" i="17" s="1"/>
  <c r="P355" i="17"/>
  <c r="O417" i="17"/>
  <c r="P323" i="17"/>
  <c r="O390" i="17"/>
  <c r="P296" i="17"/>
  <c r="O456" i="17"/>
  <c r="P362" i="17"/>
  <c r="O415" i="17"/>
  <c r="P321" i="17"/>
  <c r="O427" i="17"/>
  <c r="O521" i="17" s="1"/>
  <c r="P333" i="17"/>
  <c r="O332" i="17"/>
  <c r="O393" i="17"/>
  <c r="P299" i="17"/>
  <c r="O460" i="17"/>
  <c r="P366" i="17"/>
  <c r="O317" i="17"/>
  <c r="O292" i="17"/>
  <c r="O318" i="17"/>
  <c r="O311" i="17"/>
  <c r="P460" i="17" l="1"/>
  <c r="O554" i="17"/>
  <c r="P554" i="17" s="1"/>
  <c r="P521" i="17"/>
  <c r="P415" i="17"/>
  <c r="O509" i="17"/>
  <c r="P509" i="17" s="1"/>
  <c r="P456" i="17"/>
  <c r="O550" i="17"/>
  <c r="P550" i="17" s="1"/>
  <c r="P390" i="17"/>
  <c r="O484" i="17"/>
  <c r="P484" i="17" s="1"/>
  <c r="P417" i="17"/>
  <c r="O511" i="17"/>
  <c r="P511" i="17" s="1"/>
  <c r="P543" i="17"/>
  <c r="P455" i="17"/>
  <c r="O549" i="17"/>
  <c r="P549" i="17" s="1"/>
  <c r="P437" i="17"/>
  <c r="O531" i="17"/>
  <c r="P531" i="17" s="1"/>
  <c r="P433" i="17"/>
  <c r="O527" i="17"/>
  <c r="P527" i="17" s="1"/>
  <c r="P389" i="17"/>
  <c r="O483" i="17"/>
  <c r="P483" i="17" s="1"/>
  <c r="P388" i="17"/>
  <c r="O482" i="17"/>
  <c r="P482" i="17" s="1"/>
  <c r="P434" i="17"/>
  <c r="O528" i="17"/>
  <c r="P528" i="17" s="1"/>
  <c r="P392" i="17"/>
  <c r="O486" i="17"/>
  <c r="P486" i="17" s="1"/>
  <c r="P393" i="17"/>
  <c r="O487" i="17"/>
  <c r="P487" i="17" s="1"/>
  <c r="O386" i="17"/>
  <c r="O480" i="17" s="1"/>
  <c r="O291" i="17"/>
  <c r="P292" i="17"/>
  <c r="O411" i="17"/>
  <c r="P317" i="17"/>
  <c r="O426" i="17"/>
  <c r="P427" i="17"/>
  <c r="O412" i="17"/>
  <c r="P318" i="17"/>
  <c r="P449" i="17"/>
  <c r="O405" i="17"/>
  <c r="O499" i="17" s="1"/>
  <c r="P311" i="17"/>
  <c r="O310" i="17"/>
  <c r="P499" i="17" l="1"/>
  <c r="P480" i="17"/>
  <c r="O479" i="17"/>
  <c r="Q479" i="17" s="1"/>
  <c r="P412" i="17"/>
  <c r="O506" i="17"/>
  <c r="P506" i="17" s="1"/>
  <c r="P411" i="17"/>
  <c r="O505" i="17"/>
  <c r="P505" i="17" s="1"/>
  <c r="O520" i="17"/>
  <c r="Q520" i="17" s="1"/>
  <c r="O385" i="17"/>
  <c r="P386" i="17"/>
  <c r="O404" i="17"/>
  <c r="P405" i="17"/>
  <c r="O498" i="17" l="1"/>
  <c r="Q498" i="17" s="1"/>
  <c r="O365" i="17"/>
  <c r="O459" i="17" l="1"/>
  <c r="O553" i="17" s="1"/>
  <c r="P365" i="17"/>
  <c r="O354" i="17"/>
  <c r="O377" i="17" s="1"/>
  <c r="P377" i="17" s="1"/>
  <c r="P553" i="17" l="1"/>
  <c r="O542" i="17"/>
  <c r="P459" i="17"/>
  <c r="O448" i="17"/>
  <c r="O471" i="17" s="1"/>
  <c r="P471" i="17" s="1"/>
  <c r="O565" i="17" l="1"/>
  <c r="P565" i="17" s="1"/>
  <c r="Q542" i="17"/>
</calcChain>
</file>

<file path=xl/sharedStrings.xml><?xml version="1.0" encoding="utf-8"?>
<sst xmlns="http://schemas.openxmlformats.org/spreadsheetml/2006/main" count="931" uniqueCount="241">
  <si>
    <t>Year 1</t>
  </si>
  <si>
    <t>Year 2</t>
  </si>
  <si>
    <t>Year 3</t>
  </si>
  <si>
    <t>Total</t>
  </si>
  <si>
    <t>LT Category</t>
  </si>
  <si>
    <t>Temporary Supply</t>
  </si>
  <si>
    <t>HT Category at 11 KV</t>
  </si>
  <si>
    <t>HT-I Industry Segregated</t>
  </si>
  <si>
    <t>Lights &amp; Fans</t>
  </si>
  <si>
    <t>Colony consumption</t>
  </si>
  <si>
    <t>Seasonal Industries</t>
  </si>
  <si>
    <t>HT-I (B) Ferro-Alloys</t>
  </si>
  <si>
    <t>HT-V Railway Traction</t>
  </si>
  <si>
    <t>RESCOs</t>
  </si>
  <si>
    <t>HT Category at 33 KV</t>
  </si>
  <si>
    <t>HT Category at 132 KV</t>
  </si>
  <si>
    <t>May</t>
  </si>
  <si>
    <t>Consumer Category</t>
  </si>
  <si>
    <t>Energy</t>
  </si>
  <si>
    <t>Company Name</t>
  </si>
  <si>
    <t>Period</t>
  </si>
  <si>
    <t>Year</t>
  </si>
  <si>
    <t>S. No.</t>
  </si>
  <si>
    <t>Title</t>
  </si>
  <si>
    <t>Form No.</t>
  </si>
  <si>
    <t>Company</t>
  </si>
  <si>
    <t>Jan</t>
  </si>
  <si>
    <t>q1</t>
  </si>
  <si>
    <t>Feb</t>
  </si>
  <si>
    <t>q2</t>
  </si>
  <si>
    <t>Mar</t>
  </si>
  <si>
    <t>q3</t>
  </si>
  <si>
    <t>Apr</t>
  </si>
  <si>
    <t>q4</t>
  </si>
  <si>
    <t>Jun</t>
  </si>
  <si>
    <t>Jul</t>
  </si>
  <si>
    <t>Aug</t>
  </si>
  <si>
    <t>Sept</t>
  </si>
  <si>
    <t>Oct</t>
  </si>
  <si>
    <t>Nov</t>
  </si>
  <si>
    <t>Dec</t>
  </si>
  <si>
    <t>Half year</t>
  </si>
  <si>
    <t>Quarter</t>
  </si>
  <si>
    <t>prd1</t>
  </si>
  <si>
    <t>prd2</t>
  </si>
  <si>
    <t>prd3</t>
  </si>
  <si>
    <t>prd4</t>
  </si>
  <si>
    <t>prd5</t>
  </si>
  <si>
    <t>Filing Date (dd/mm/yy)</t>
  </si>
  <si>
    <t>Multi Year Tariff Period</t>
  </si>
  <si>
    <t>Cost Allocation Factor</t>
  </si>
  <si>
    <t>Load (MVA / MW) - HP Converted to MVA Approved</t>
  </si>
  <si>
    <t>Class Load Factor</t>
  </si>
  <si>
    <t>Data Type</t>
  </si>
  <si>
    <t>Number of Consumers</t>
  </si>
  <si>
    <t>Land &amp; Rights</t>
  </si>
  <si>
    <t>Buildings</t>
  </si>
  <si>
    <t>Hydraulic Works</t>
  </si>
  <si>
    <t>Other Civil Works</t>
  </si>
  <si>
    <t>Plant &amp; Machinery</t>
  </si>
  <si>
    <t>Lines, Cable, Network, etc.</t>
  </si>
  <si>
    <t>Vehicles</t>
  </si>
  <si>
    <t>Furniture and Fixtures</t>
  </si>
  <si>
    <t>Office Equipments</t>
  </si>
  <si>
    <t>Spare parts and other assets</t>
  </si>
  <si>
    <t>Borrowings for Working Capital</t>
  </si>
  <si>
    <t>Less: Contribution, Grants, Subsidies</t>
  </si>
  <si>
    <t>Total Assets With Adjustments</t>
  </si>
  <si>
    <t>Demand</t>
  </si>
  <si>
    <t>Customer</t>
  </si>
  <si>
    <t>Energy
 MU</t>
  </si>
  <si>
    <t>Capacity 
MW</t>
  </si>
  <si>
    <t>Technical HT Losses (11 kV)</t>
  </si>
  <si>
    <t>Technical HT Losses (33 kV)</t>
  </si>
  <si>
    <t>Total Technical Losses</t>
  </si>
  <si>
    <t>Commercial HT Losses (11 kV)</t>
  </si>
  <si>
    <t>Commercial HT Losses (33 kV)</t>
  </si>
  <si>
    <t>Commercial LT Losses</t>
  </si>
  <si>
    <t>Total Commercial Losses</t>
  </si>
  <si>
    <t>Total Energy Losses</t>
  </si>
  <si>
    <t>Demand Losses %</t>
  </si>
  <si>
    <t>Total Demand Losses</t>
  </si>
  <si>
    <t>Base Year</t>
  </si>
  <si>
    <t xml:space="preserve">Commercial Loss </t>
  </si>
  <si>
    <t>Commercial Loss
%</t>
  </si>
  <si>
    <t>Non-coincident Demand
%</t>
  </si>
  <si>
    <t>Coincident Demand Morning
%</t>
  </si>
  <si>
    <t>Coincident Demand Evening
%</t>
  </si>
  <si>
    <t>FACTORS</t>
  </si>
  <si>
    <t>Class Coincidence Factor - Morning</t>
  </si>
  <si>
    <t>Class Coincidence Factor - Evening</t>
  </si>
  <si>
    <t>Sales</t>
  </si>
  <si>
    <t>Code</t>
  </si>
  <si>
    <t>Particulars</t>
  </si>
  <si>
    <t>Energy Losses %</t>
  </si>
  <si>
    <t>Transmission loss %</t>
  </si>
  <si>
    <t>PGCIL Losses</t>
  </si>
  <si>
    <t>% allocation</t>
  </si>
  <si>
    <t>Asset</t>
  </si>
  <si>
    <t>Total Assets
Rs crores</t>
  </si>
  <si>
    <t>Classification of Asset Base</t>
  </si>
  <si>
    <t>Transmission Contracts</t>
  </si>
  <si>
    <t>Remarks</t>
  </si>
  <si>
    <t>Category I Domestic</t>
  </si>
  <si>
    <t>Category II - Non-domestic/Commercial</t>
  </si>
  <si>
    <t>Category III (A &amp; B) - Industrial</t>
  </si>
  <si>
    <t>Category IV - Cottage Industries &amp; Dhobighats</t>
  </si>
  <si>
    <t>Category VI - Local Bodies, St. Lighting &amp; PWS</t>
  </si>
  <si>
    <t>Category VIII-Temporary Supply</t>
  </si>
  <si>
    <t>HT-IV A Govt. Lift Irrigation Schemes</t>
  </si>
  <si>
    <t>HT-IV B Agriculture</t>
  </si>
  <si>
    <t>HT-VI Townships and Residential Colonies</t>
  </si>
  <si>
    <t>Technical LT Losses</t>
  </si>
  <si>
    <t>Aggregate Revenue Requirement for Retail Supply Business</t>
  </si>
  <si>
    <t>Transmission Cost</t>
  </si>
  <si>
    <t>SLDC Cost</t>
  </si>
  <si>
    <t>Distribution Cost</t>
  </si>
  <si>
    <t>Power Purhcase / Procurement Cost</t>
  </si>
  <si>
    <t>Interest on Consumer Security Deposits</t>
  </si>
  <si>
    <t>Supply Margin in Retail Supply Business</t>
  </si>
  <si>
    <t>Other Costs, if any</t>
  </si>
  <si>
    <t>Variable Cost</t>
  </si>
  <si>
    <t>PGCIL Expenses</t>
  </si>
  <si>
    <t>New Consumer Categories</t>
  </si>
  <si>
    <t>For LT Category</t>
  </si>
  <si>
    <t>For HT Category - 11kV</t>
  </si>
  <si>
    <t>Codes</t>
  </si>
  <si>
    <t>Type</t>
  </si>
  <si>
    <t>Category</t>
  </si>
  <si>
    <t>For HT Category - 33kV</t>
  </si>
  <si>
    <t>For HT Category - 132kV</t>
  </si>
  <si>
    <t>HT-II Industrial Non-Segregated</t>
  </si>
  <si>
    <t>ULDC Charges</t>
  </si>
  <si>
    <t>Cost allocation (Rs Cr)</t>
  </si>
  <si>
    <t>Cost to Serve (Rs/ kWh)</t>
  </si>
  <si>
    <t>Amount 
(Rs crores)</t>
  </si>
  <si>
    <t>Revenue Requirement Item</t>
  </si>
  <si>
    <t>Network and SLDC Cost (1+2+3+4+5)</t>
  </si>
  <si>
    <t>Supply Cost (7+8+9+10)</t>
  </si>
  <si>
    <t>Aggregate Revenue Requirement (6+11)</t>
  </si>
  <si>
    <t>Fixed Cost</t>
  </si>
  <si>
    <t>Incentive</t>
  </si>
  <si>
    <t>Income Tax</t>
  </si>
  <si>
    <t>Others</t>
  </si>
  <si>
    <t>Total Power Purchase Cost</t>
  </si>
  <si>
    <t>Form 1</t>
  </si>
  <si>
    <t>Form 2</t>
  </si>
  <si>
    <t>Form 3</t>
  </si>
  <si>
    <t>Form 4</t>
  </si>
  <si>
    <t>Form 5</t>
  </si>
  <si>
    <t>Form 6</t>
  </si>
  <si>
    <t>Form 7</t>
  </si>
  <si>
    <t>Assets Base for Generation</t>
  </si>
  <si>
    <t>Total Assets</t>
  </si>
  <si>
    <t>Assets Base for Transmission</t>
  </si>
  <si>
    <t>Assets Base for Discom</t>
  </si>
  <si>
    <t>Percentage Losses</t>
  </si>
  <si>
    <t>Cost Allocation
(Rs crores)</t>
  </si>
  <si>
    <t>Percentage Cost Allocation</t>
  </si>
  <si>
    <t>Total Transmission  Losses %</t>
  </si>
  <si>
    <t>ARR -Retail Supply Business</t>
  </si>
  <si>
    <t>Cost Allocation Factors</t>
  </si>
  <si>
    <t>Transmission Contracts of Discoms with PGCIL (MW/MVA)</t>
  </si>
  <si>
    <t>Modification/Replacement of existing Category</t>
  </si>
  <si>
    <t>Existing Category</t>
  </si>
  <si>
    <t>Proposed Category</t>
  </si>
  <si>
    <t>Notes:</t>
  </si>
  <si>
    <t xml:space="preserve">Select the category which is being modified/replaced in the EXISTING CATEGORY Field. </t>
  </si>
  <si>
    <t>Provide the name of the proposed category in the PROPOSED CATEGORY Field</t>
  </si>
  <si>
    <t>Modification of Existing Category</t>
  </si>
  <si>
    <t>Replacement of Existing Category</t>
  </si>
  <si>
    <t>Index</t>
  </si>
  <si>
    <t>Total Installed Generation Capacity - Discom's Share (MW)</t>
  </si>
  <si>
    <t>Discom's Share in CGS (MW)</t>
  </si>
  <si>
    <t>Discom's NCP (MW)</t>
  </si>
  <si>
    <t>Discom's CP (MW)</t>
  </si>
  <si>
    <t>Voltage wise-Distibution Assets</t>
  </si>
  <si>
    <t>LT</t>
  </si>
  <si>
    <t>11kV</t>
  </si>
  <si>
    <t>33kV</t>
  </si>
  <si>
    <t>This form should be consistent with Form A of Retail Supply of Electricity Forms</t>
  </si>
  <si>
    <t>Add any proposed category here, in the tables provided under corresponding voltage levels.</t>
  </si>
  <si>
    <t>CoS Inputs</t>
  </si>
  <si>
    <t>HT-I Industrial Time-of-Day Tariff (6 PM to 10 PM)</t>
  </si>
  <si>
    <t>FY 2006-07</t>
  </si>
  <si>
    <t>FY 2007-08</t>
  </si>
  <si>
    <t>FY 2008-09</t>
  </si>
  <si>
    <t>FY 2009-10</t>
  </si>
  <si>
    <t>FY 2010-11</t>
  </si>
  <si>
    <t>FY 2011-12</t>
  </si>
  <si>
    <t>FY 2012-13</t>
  </si>
  <si>
    <t>FY 2013-14</t>
  </si>
  <si>
    <t>Year of ARR filing</t>
  </si>
  <si>
    <t>FY 2009 -2014</t>
  </si>
  <si>
    <t>FY 2014-2019</t>
  </si>
  <si>
    <t>Year 4</t>
  </si>
  <si>
    <t>Year 5</t>
  </si>
  <si>
    <t xml:space="preserve">Total Supply Cost </t>
  </si>
  <si>
    <t>FY 2014-15</t>
  </si>
  <si>
    <t>FY 2015-16</t>
  </si>
  <si>
    <t>FY 2016-17</t>
  </si>
  <si>
    <t>FY 2017-18</t>
  </si>
  <si>
    <t>FY 2018-19</t>
  </si>
  <si>
    <t>1st year</t>
  </si>
  <si>
    <t>2nd Year</t>
  </si>
  <si>
    <t>3rd Year</t>
  </si>
  <si>
    <t>4th year</t>
  </si>
  <si>
    <t>5th year</t>
  </si>
  <si>
    <t>Cat VII(B) - Religious Places (CL&lt;1KW)</t>
  </si>
  <si>
    <t>Cat- I Domestic</t>
  </si>
  <si>
    <t>Cat - II - Non-domestic/Commercial</t>
  </si>
  <si>
    <t>Cat - III (A &amp; B) - Industrial</t>
  </si>
  <si>
    <t>Cat - IV - Cottage Industries &amp; Dhobighats</t>
  </si>
  <si>
    <t>Cat - V - Irrigation and Agriculture</t>
  </si>
  <si>
    <t>Cat - VII(A) - General Purpose</t>
  </si>
  <si>
    <t>Cat - VI(A) - Local Bodies, St. Lighting</t>
  </si>
  <si>
    <t>Cat - VI(B) -PWS Schemes</t>
  </si>
  <si>
    <t>Cat -VIII-Temporary (other than Agrl. supply)</t>
  </si>
  <si>
    <t>Cat -VIII-Temporary Supply (only Agrl.)</t>
  </si>
  <si>
    <t>HT 11KV</t>
  </si>
  <si>
    <t>HT 33 KV</t>
  </si>
  <si>
    <t>HT-1 - Lights &amp; Fans</t>
  </si>
  <si>
    <t>HT-1 -Colony consumption</t>
  </si>
  <si>
    <t>HT-1 - Seasonal Industries</t>
  </si>
  <si>
    <t>HT- I (B) Ferro-Alloys</t>
  </si>
  <si>
    <t>HT- I Indl. Seg (TOD, 6pm-10pm)</t>
  </si>
  <si>
    <t>HT-IV (C) - Composite PWS</t>
  </si>
  <si>
    <t>HT-IV (A) Govt. Lift Irrigation Schemes</t>
  </si>
  <si>
    <t>HT-IV (B) Agriculture</t>
  </si>
  <si>
    <t>HT-VII - Green Power</t>
  </si>
  <si>
    <t>HT 132 KV</t>
  </si>
  <si>
    <t>Low Tension</t>
  </si>
  <si>
    <t>Category V (A), A(I) &amp; A(II) - Irrigation and Agriculture</t>
  </si>
  <si>
    <t>Category V (B) - Agriculture (Tatkal)</t>
  </si>
  <si>
    <t>Category VII (A &amp;B) - General &amp; Religious Purposes</t>
  </si>
  <si>
    <t>HT-IVC - Composite Public Water Supply Schemes</t>
  </si>
  <si>
    <t>TSNPDCL</t>
  </si>
  <si>
    <t>TSSPDCL</t>
  </si>
  <si>
    <t>Transmission Contracts of Discoms with TSTransco (MW/MVA)</t>
  </si>
  <si>
    <t>TSTransco Losses</t>
  </si>
  <si>
    <t>15/12/2017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</si>
</sst>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_(* #,##0_);_(* \(#,##0\);_(* &quot;&quot;??_);_(@_)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9" fontId="1" fillId="0" borderId="0" applyFont="0" applyFill="0" applyBorder="0" applyAlignment="0" applyProtection="0"/>
  </cellStyleXfs>
  <cellXfs count="416">
    <xf numFmtId="0" fontId="0" fillId="0" borderId="0" xfId="0"/>
    <xf numFmtId="0" fontId="1" fillId="0" borderId="0" xfId="0" applyFont="1"/>
    <xf numFmtId="0" fontId="6" fillId="0" borderId="0" xfId="0" applyFont="1"/>
    <xf numFmtId="0" fontId="5" fillId="0" borderId="1" xfId="0" applyFont="1" applyFill="1" applyBorder="1"/>
    <xf numFmtId="0" fontId="5" fillId="0" borderId="2" xfId="0" applyFont="1" applyFill="1" applyBorder="1"/>
    <xf numFmtId="0" fontId="5" fillId="0" borderId="3" xfId="0" applyFont="1" applyFill="1" applyBorder="1"/>
    <xf numFmtId="0" fontId="6" fillId="0" borderId="0" xfId="0" applyFont="1" applyAlignment="1"/>
    <xf numFmtId="0" fontId="5" fillId="0" borderId="0" xfId="0" applyFont="1"/>
    <xf numFmtId="0" fontId="7" fillId="0" borderId="0" xfId="0" applyFont="1"/>
    <xf numFmtId="0" fontId="4" fillId="0" borderId="0" xfId="2" applyAlignment="1" applyProtection="1"/>
    <xf numFmtId="0" fontId="8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9" fillId="2" borderId="2" xfId="0" applyFont="1" applyFill="1" applyBorder="1" applyAlignment="1">
      <alignment horizontal="center" wrapText="1"/>
    </xf>
    <xf numFmtId="1" fontId="9" fillId="2" borderId="4" xfId="0" applyNumberFormat="1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vertical="center"/>
    </xf>
    <xf numFmtId="0" fontId="8" fillId="3" borderId="7" xfId="0" applyFont="1" applyFill="1" applyBorder="1" applyAlignment="1">
      <alignment horizontal="left" vertical="center"/>
    </xf>
    <xf numFmtId="2" fontId="8" fillId="3" borderId="2" xfId="0" applyNumberFormat="1" applyFont="1" applyFill="1" applyBorder="1" applyAlignment="1">
      <alignment vertical="center"/>
    </xf>
    <xf numFmtId="0" fontId="3" fillId="0" borderId="7" xfId="0" applyFont="1" applyBorder="1"/>
    <xf numFmtId="0" fontId="3" fillId="0" borderId="2" xfId="0" applyFont="1" applyBorder="1" applyAlignment="1">
      <alignment horizontal="left" indent="1"/>
    </xf>
    <xf numFmtId="0" fontId="3" fillId="0" borderId="8" xfId="0" applyFont="1" applyBorder="1"/>
    <xf numFmtId="166" fontId="3" fillId="4" borderId="2" xfId="0" applyNumberFormat="1" applyFont="1" applyFill="1" applyBorder="1" applyAlignment="1">
      <alignment horizontal="left"/>
    </xf>
    <xf numFmtId="0" fontId="8" fillId="3" borderId="2" xfId="0" applyFont="1" applyFill="1" applyBorder="1" applyAlignment="1">
      <alignment horizontal="left" vertical="center"/>
    </xf>
    <xf numFmtId="2" fontId="8" fillId="3" borderId="2" xfId="0" applyNumberFormat="1" applyFont="1" applyFill="1" applyBorder="1"/>
    <xf numFmtId="0" fontId="3" fillId="0" borderId="2" xfId="0" applyFont="1" applyBorder="1" applyAlignment="1">
      <alignment horizontal="left"/>
    </xf>
    <xf numFmtId="0" fontId="3" fillId="0" borderId="9" xfId="0" applyFont="1" applyBorder="1"/>
    <xf numFmtId="0" fontId="8" fillId="5" borderId="10" xfId="0" applyFont="1" applyFill="1" applyBorder="1" applyAlignment="1">
      <alignment vertical="center"/>
    </xf>
    <xf numFmtId="0" fontId="8" fillId="5" borderId="3" xfId="0" applyFont="1" applyFill="1" applyBorder="1" applyAlignment="1">
      <alignment horizontal="left" vertical="center"/>
    </xf>
    <xf numFmtId="2" fontId="8" fillId="5" borderId="3" xfId="0" applyNumberFormat="1" applyFont="1" applyFill="1" applyBorder="1"/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/>
    <xf numFmtId="0" fontId="8" fillId="0" borderId="0" xfId="3" applyFont="1">
      <alignment vertical="center"/>
    </xf>
    <xf numFmtId="0" fontId="3" fillId="0" borderId="0" xfId="3" applyFont="1">
      <alignment vertical="center"/>
    </xf>
    <xf numFmtId="0" fontId="8" fillId="0" borderId="0" xfId="3" applyFont="1" applyAlignment="1">
      <alignment horizontal="right" vertical="center"/>
    </xf>
    <xf numFmtId="0" fontId="3" fillId="0" borderId="0" xfId="3" applyFont="1" applyAlignment="1">
      <alignment horizontal="center" vertical="center"/>
    </xf>
    <xf numFmtId="0" fontId="3" fillId="0" borderId="0" xfId="3" applyFont="1" applyBorder="1">
      <alignment vertical="center"/>
    </xf>
    <xf numFmtId="10" fontId="9" fillId="2" borderId="8" xfId="0" applyNumberFormat="1" applyFont="1" applyFill="1" applyBorder="1" applyAlignment="1">
      <alignment horizont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indent="1"/>
    </xf>
    <xf numFmtId="0" fontId="8" fillId="0" borderId="0" xfId="0" applyFont="1" applyAlignment="1">
      <alignment horizontal="right"/>
    </xf>
    <xf numFmtId="0" fontId="3" fillId="0" borderId="8" xfId="0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horizontal="center"/>
    </xf>
    <xf numFmtId="39" fontId="9" fillId="5" borderId="11" xfId="0" applyNumberFormat="1" applyFont="1" applyFill="1" applyBorder="1" applyAlignment="1">
      <alignment horizontal="center" vertical="center"/>
    </xf>
    <xf numFmtId="0" fontId="8" fillId="6" borderId="8" xfId="0" applyFont="1" applyFill="1" applyBorder="1"/>
    <xf numFmtId="0" fontId="3" fillId="6" borderId="8" xfId="0" applyFont="1" applyFill="1" applyBorder="1"/>
    <xf numFmtId="0" fontId="3" fillId="0" borderId="8" xfId="0" applyNumberFormat="1" applyFont="1" applyBorder="1"/>
    <xf numFmtId="0" fontId="8" fillId="0" borderId="8" xfId="0" applyNumberFormat="1" applyFont="1" applyBorder="1"/>
    <xf numFmtId="0" fontId="8" fillId="7" borderId="8" xfId="0" applyNumberFormat="1" applyFont="1" applyFill="1" applyBorder="1"/>
    <xf numFmtId="39" fontId="8" fillId="7" borderId="8" xfId="0" applyNumberFormat="1" applyFont="1" applyFill="1" applyBorder="1"/>
    <xf numFmtId="10" fontId="8" fillId="7" borderId="8" xfId="4" applyNumberFormat="1" applyFont="1" applyFill="1" applyBorder="1"/>
    <xf numFmtId="0" fontId="8" fillId="0" borderId="0" xfId="0" applyFont="1" applyFill="1" applyBorder="1" applyAlignment="1">
      <alignment vertical="center"/>
    </xf>
    <xf numFmtId="0" fontId="8" fillId="6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3" fillId="0" borderId="0" xfId="0" applyFont="1" applyFill="1"/>
    <xf numFmtId="0" fontId="3" fillId="0" borderId="8" xfId="0" applyFont="1" applyBorder="1" applyAlignment="1">
      <alignment horizontal="center"/>
    </xf>
    <xf numFmtId="2" fontId="8" fillId="7" borderId="8" xfId="0" applyNumberFormat="1" applyFont="1" applyFill="1" applyBorder="1" applyProtection="1"/>
    <xf numFmtId="10" fontId="12" fillId="0" borderId="8" xfId="4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center"/>
    </xf>
    <xf numFmtId="0" fontId="2" fillId="0" borderId="8" xfId="0" applyFont="1" applyBorder="1"/>
    <xf numFmtId="0" fontId="2" fillId="0" borderId="8" xfId="0" applyFont="1" applyBorder="1" applyAlignment="1">
      <alignment vertical="center"/>
    </xf>
    <xf numFmtId="2" fontId="8" fillId="0" borderId="0" xfId="0" applyNumberFormat="1" applyFont="1" applyAlignment="1"/>
    <xf numFmtId="2" fontId="3" fillId="0" borderId="0" xfId="0" applyNumberFormat="1" applyFont="1"/>
    <xf numFmtId="2" fontId="8" fillId="0" borderId="0" xfId="0" applyNumberFormat="1" applyFont="1" applyAlignment="1">
      <alignment horizontal="center"/>
    </xf>
    <xf numFmtId="2" fontId="8" fillId="0" borderId="0" xfId="0" applyNumberFormat="1" applyFont="1"/>
    <xf numFmtId="2" fontId="8" fillId="0" borderId="0" xfId="0" applyNumberFormat="1" applyFont="1" applyAlignment="1">
      <alignment horizontal="right"/>
    </xf>
    <xf numFmtId="2" fontId="9" fillId="2" borderId="8" xfId="0" applyNumberFormat="1" applyFont="1" applyFill="1" applyBorder="1" applyAlignment="1">
      <alignment horizontal="center"/>
    </xf>
    <xf numFmtId="0" fontId="3" fillId="0" borderId="8" xfId="0" applyFont="1" applyBorder="1" applyProtection="1">
      <protection locked="0"/>
    </xf>
    <xf numFmtId="0" fontId="3" fillId="6" borderId="8" xfId="0" applyFont="1" applyFill="1" applyBorder="1" applyAlignment="1" applyProtection="1">
      <alignment vertical="center"/>
    </xf>
    <xf numFmtId="10" fontId="3" fillId="6" borderId="8" xfId="4" applyNumberFormat="1" applyFont="1" applyFill="1" applyBorder="1" applyAlignment="1" applyProtection="1">
      <alignment vertical="center"/>
    </xf>
    <xf numFmtId="2" fontId="3" fillId="0" borderId="8" xfId="0" applyNumberFormat="1" applyFont="1" applyBorder="1" applyAlignment="1" applyProtection="1">
      <alignment horizontal="right"/>
      <protection locked="0"/>
    </xf>
    <xf numFmtId="2" fontId="3" fillId="0" borderId="8" xfId="4" applyNumberFormat="1" applyFont="1" applyBorder="1" applyAlignment="1" applyProtection="1">
      <alignment horizontal="right"/>
      <protection locked="0"/>
    </xf>
    <xf numFmtId="0" fontId="3" fillId="0" borderId="8" xfId="0" applyNumberFormat="1" applyFont="1" applyFill="1" applyBorder="1" applyAlignment="1" applyProtection="1">
      <alignment horizontal="left" wrapText="1"/>
      <protection locked="0"/>
    </xf>
    <xf numFmtId="0" fontId="8" fillId="0" borderId="8" xfId="1" applyNumberFormat="1" applyFont="1" applyFill="1" applyBorder="1" applyAlignment="1" applyProtection="1">
      <alignment horizontal="left" wrapText="1"/>
      <protection locked="0"/>
    </xf>
    <xf numFmtId="0" fontId="8" fillId="0" borderId="8" xfId="0" applyNumberFormat="1" applyFont="1" applyFill="1" applyBorder="1" applyAlignment="1" applyProtection="1">
      <alignment horizontal="left" wrapText="1"/>
      <protection locked="0"/>
    </xf>
    <xf numFmtId="2" fontId="3" fillId="7" borderId="8" xfId="0" applyNumberFormat="1" applyFont="1" applyFill="1" applyBorder="1" applyProtection="1">
      <protection locked="0"/>
    </xf>
    <xf numFmtId="2" fontId="3" fillId="7" borderId="8" xfId="0" applyNumberFormat="1" applyFont="1" applyFill="1" applyBorder="1" applyAlignment="1" applyProtection="1">
      <alignment horizontal="right"/>
      <protection locked="0"/>
    </xf>
    <xf numFmtId="2" fontId="3" fillId="0" borderId="2" xfId="0" applyNumberFormat="1" applyFont="1" applyBorder="1" applyAlignment="1" applyProtection="1">
      <alignment horizontal="right"/>
      <protection locked="0"/>
    </xf>
    <xf numFmtId="2" fontId="3" fillId="0" borderId="4" xfId="0" applyNumberFormat="1" applyFont="1" applyBorder="1" applyAlignment="1" applyProtection="1">
      <alignment horizontal="right"/>
      <protection locked="0"/>
    </xf>
    <xf numFmtId="2" fontId="3" fillId="0" borderId="12" xfId="0" applyNumberFormat="1" applyFont="1" applyBorder="1" applyAlignment="1" applyProtection="1">
      <alignment horizontal="right"/>
      <protection locked="0"/>
    </xf>
    <xf numFmtId="2" fontId="3" fillId="0" borderId="13" xfId="0" applyNumberFormat="1" applyFont="1" applyBorder="1" applyAlignment="1" applyProtection="1">
      <alignment horizontal="right"/>
      <protection locked="0"/>
    </xf>
    <xf numFmtId="2" fontId="3" fillId="0" borderId="11" xfId="0" applyNumberFormat="1" applyFont="1" applyBorder="1" applyAlignment="1" applyProtection="1">
      <alignment horizontal="right"/>
      <protection locked="0"/>
    </xf>
    <xf numFmtId="2" fontId="3" fillId="0" borderId="14" xfId="0" applyNumberFormat="1" applyFont="1" applyBorder="1" applyAlignment="1" applyProtection="1">
      <alignment horizontal="right"/>
      <protection locked="0"/>
    </xf>
    <xf numFmtId="2" fontId="3" fillId="0" borderId="15" xfId="0" applyNumberFormat="1" applyFont="1" applyBorder="1" applyAlignment="1" applyProtection="1">
      <alignment horizontal="right"/>
      <protection locked="0"/>
    </xf>
    <xf numFmtId="0" fontId="8" fillId="3" borderId="2" xfId="0" applyNumberFormat="1" applyFont="1" applyFill="1" applyBorder="1"/>
    <xf numFmtId="0" fontId="8" fillId="3" borderId="2" xfId="0" applyNumberFormat="1" applyFont="1" applyFill="1" applyBorder="1" applyAlignment="1">
      <alignment vertical="center"/>
    </xf>
    <xf numFmtId="0" fontId="3" fillId="0" borderId="2" xfId="0" applyNumberFormat="1" applyFont="1" applyBorder="1" applyAlignment="1" applyProtection="1">
      <alignment horizontal="right"/>
      <protection locked="0"/>
    </xf>
    <xf numFmtId="0" fontId="3" fillId="0" borderId="13" xfId="0" applyNumberFormat="1" applyFont="1" applyBorder="1" applyAlignment="1" applyProtection="1">
      <alignment horizontal="right"/>
      <protection locked="0"/>
    </xf>
    <xf numFmtId="0" fontId="8" fillId="5" borderId="3" xfId="0" applyNumberFormat="1" applyFont="1" applyFill="1" applyBorder="1"/>
    <xf numFmtId="0" fontId="8" fillId="3" borderId="16" xfId="0" applyFont="1" applyFill="1" applyBorder="1" applyAlignment="1" applyProtection="1">
      <alignment vertical="center"/>
      <protection locked="0"/>
    </xf>
    <xf numFmtId="0" fontId="8" fillId="3" borderId="17" xfId="0" applyFont="1" applyFill="1" applyBorder="1" applyAlignment="1" applyProtection="1">
      <alignment vertical="center"/>
      <protection locked="0"/>
    </xf>
    <xf numFmtId="0" fontId="8" fillId="3" borderId="18" xfId="0" applyFont="1" applyFill="1" applyBorder="1" applyAlignment="1" applyProtection="1">
      <alignment vertical="center"/>
      <protection locked="0"/>
    </xf>
    <xf numFmtId="0" fontId="8" fillId="3" borderId="19" xfId="0" applyFont="1" applyFill="1" applyBorder="1" applyAlignment="1" applyProtection="1">
      <alignment vertical="center"/>
      <protection locked="0"/>
    </xf>
    <xf numFmtId="0" fontId="8" fillId="3" borderId="2" xfId="0" applyFont="1" applyFill="1" applyBorder="1" applyAlignment="1" applyProtection="1">
      <alignment vertical="center"/>
      <protection locked="0"/>
    </xf>
    <xf numFmtId="0" fontId="8" fillId="3" borderId="8" xfId="0" applyFont="1" applyFill="1" applyBorder="1" applyAlignment="1" applyProtection="1">
      <alignment vertical="center"/>
      <protection locked="0"/>
    </xf>
    <xf numFmtId="0" fontId="8" fillId="3" borderId="4" xfId="0" applyFont="1" applyFill="1" applyBorder="1" applyAlignment="1" applyProtection="1">
      <alignment vertical="center"/>
      <protection locked="0"/>
    </xf>
    <xf numFmtId="0" fontId="8" fillId="3" borderId="8" xfId="0" applyFont="1" applyFill="1" applyBorder="1" applyProtection="1">
      <protection locked="0"/>
    </xf>
    <xf numFmtId="0" fontId="8" fillId="3" borderId="12" xfId="0" applyFont="1" applyFill="1" applyBorder="1" applyProtection="1">
      <protection locked="0"/>
    </xf>
    <xf numFmtId="0" fontId="8" fillId="5" borderId="3" xfId="0" applyFont="1" applyFill="1" applyBorder="1" applyAlignment="1" applyProtection="1">
      <alignment vertical="center"/>
      <protection locked="0"/>
    </xf>
    <xf numFmtId="0" fontId="8" fillId="5" borderId="5" xfId="0" applyFont="1" applyFill="1" applyBorder="1" applyAlignment="1" applyProtection="1">
      <alignment vertical="center"/>
      <protection locked="0"/>
    </xf>
    <xf numFmtId="0" fontId="8" fillId="5" borderId="6" xfId="0" applyFont="1" applyFill="1" applyBorder="1" applyAlignment="1" applyProtection="1">
      <alignment vertical="center"/>
      <protection locked="0"/>
    </xf>
    <xf numFmtId="0" fontId="8" fillId="5" borderId="5" xfId="0" applyFont="1" applyFill="1" applyBorder="1" applyProtection="1">
      <protection locked="0"/>
    </xf>
    <xf numFmtId="2" fontId="3" fillId="0" borderId="8" xfId="0" applyNumberFormat="1" applyFont="1" applyFill="1" applyBorder="1" applyAlignment="1" applyProtection="1">
      <alignment horizontal="right" vertical="center"/>
      <protection locked="0"/>
    </xf>
    <xf numFmtId="2" fontId="8" fillId="0" borderId="8" xfId="0" applyNumberFormat="1" applyFont="1" applyBorder="1" applyAlignment="1" applyProtection="1">
      <alignment horizontal="right" vertical="center"/>
      <protection locked="0"/>
    </xf>
    <xf numFmtId="37" fontId="3" fillId="0" borderId="8" xfId="0" applyNumberFormat="1" applyFont="1" applyFill="1" applyBorder="1" applyAlignment="1" applyProtection="1">
      <alignment horizontal="left" wrapText="1"/>
      <protection locked="0"/>
    </xf>
    <xf numFmtId="39" fontId="8" fillId="0" borderId="8" xfId="0" applyNumberFormat="1" applyFont="1" applyBorder="1" applyAlignment="1" applyProtection="1">
      <alignment horizontal="left" wrapText="1"/>
      <protection locked="0"/>
    </xf>
    <xf numFmtId="0" fontId="3" fillId="0" borderId="8" xfId="0" applyFont="1" applyBorder="1" applyAlignment="1" applyProtection="1">
      <alignment horizontal="left"/>
      <protection locked="0"/>
    </xf>
    <xf numFmtId="2" fontId="3" fillId="6" borderId="8" xfId="4" applyNumberFormat="1" applyFont="1" applyFill="1" applyBorder="1" applyAlignment="1" applyProtection="1">
      <alignment vertical="center"/>
    </xf>
    <xf numFmtId="2" fontId="3" fillId="0" borderId="8" xfId="4" applyNumberFormat="1" applyFont="1" applyFill="1" applyBorder="1" applyAlignment="1" applyProtection="1">
      <alignment horizontal="right"/>
      <protection locked="0"/>
    </xf>
    <xf numFmtId="2" fontId="8" fillId="0" borderId="8" xfId="4" applyNumberFormat="1" applyFont="1" applyFill="1" applyBorder="1" applyAlignment="1" applyProtection="1">
      <alignment horizontal="right"/>
      <protection locked="0"/>
    </xf>
    <xf numFmtId="0" fontId="8" fillId="0" borderId="0" xfId="0" applyNumberFormat="1" applyFont="1" applyAlignment="1"/>
    <xf numFmtId="0" fontId="8" fillId="0" borderId="0" xfId="0" applyNumberFormat="1" applyFont="1"/>
    <xf numFmtId="0" fontId="3" fillId="0" borderId="0" xfId="0" applyNumberFormat="1" applyFont="1"/>
    <xf numFmtId="0" fontId="3" fillId="4" borderId="20" xfId="0" applyFont="1" applyFill="1" applyBorder="1" applyAlignment="1">
      <alignment horizontal="center"/>
    </xf>
    <xf numFmtId="0" fontId="3" fillId="4" borderId="20" xfId="0" applyFont="1" applyFill="1" applyBorder="1" applyAlignment="1" applyProtection="1">
      <alignment horizontal="left"/>
      <protection locked="0"/>
    </xf>
    <xf numFmtId="0" fontId="3" fillId="4" borderId="21" xfId="0" applyFont="1" applyFill="1" applyBorder="1" applyAlignment="1" applyProtection="1">
      <alignment horizontal="left"/>
      <protection locked="0"/>
    </xf>
    <xf numFmtId="0" fontId="3" fillId="4" borderId="20" xfId="0" applyFont="1" applyFill="1" applyBorder="1" applyAlignment="1" applyProtection="1">
      <alignment horizontal="center"/>
      <protection locked="0"/>
    </xf>
    <xf numFmtId="0" fontId="3" fillId="4" borderId="21" xfId="0" applyFont="1" applyFill="1" applyBorder="1" applyAlignment="1" applyProtection="1">
      <alignment horizontal="center"/>
      <protection locked="0"/>
    </xf>
    <xf numFmtId="0" fontId="3" fillId="4" borderId="7" xfId="0" applyFont="1" applyFill="1" applyBorder="1" applyAlignment="1">
      <alignment horizontal="center"/>
    </xf>
    <xf numFmtId="0" fontId="3" fillId="4" borderId="7" xfId="0" applyFont="1" applyFill="1" applyBorder="1" applyAlignment="1" applyProtection="1">
      <alignment horizontal="left"/>
      <protection locked="0"/>
    </xf>
    <xf numFmtId="0" fontId="3" fillId="4" borderId="22" xfId="0" applyFont="1" applyFill="1" applyBorder="1" applyAlignment="1" applyProtection="1">
      <alignment horizontal="left"/>
      <protection locked="0"/>
    </xf>
    <xf numFmtId="0" fontId="3" fillId="4" borderId="7" xfId="0" applyFont="1" applyFill="1" applyBorder="1" applyAlignment="1" applyProtection="1">
      <alignment horizontal="center"/>
      <protection locked="0"/>
    </xf>
    <xf numFmtId="0" fontId="3" fillId="4" borderId="22" xfId="0" applyFont="1" applyFill="1" applyBorder="1" applyAlignment="1" applyProtection="1">
      <alignment horizontal="center"/>
      <protection locked="0"/>
    </xf>
    <xf numFmtId="0" fontId="3" fillId="0" borderId="0" xfId="0" applyFont="1" applyAlignment="1"/>
    <xf numFmtId="0" fontId="3" fillId="4" borderId="10" xfId="0" applyFont="1" applyFill="1" applyBorder="1" applyAlignment="1">
      <alignment horizontal="center"/>
    </xf>
    <xf numFmtId="0" fontId="3" fillId="4" borderId="10" xfId="0" applyFont="1" applyFill="1" applyBorder="1" applyAlignment="1" applyProtection="1">
      <alignment horizontal="left"/>
      <protection locked="0"/>
    </xf>
    <xf numFmtId="0" fontId="3" fillId="4" borderId="23" xfId="0" applyFont="1" applyFill="1" applyBorder="1" applyAlignment="1" applyProtection="1">
      <alignment horizontal="left"/>
      <protection locked="0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4" borderId="23" xfId="0" applyFont="1" applyFill="1" applyBorder="1" applyAlignment="1" applyProtection="1">
      <alignment horizontal="center"/>
      <protection locked="0"/>
    </xf>
    <xf numFmtId="4" fontId="3" fillId="4" borderId="7" xfId="0" applyNumberFormat="1" applyFont="1" applyFill="1" applyBorder="1" applyAlignment="1" applyProtection="1">
      <alignment horizontal="left"/>
      <protection locked="0"/>
    </xf>
    <xf numFmtId="4" fontId="3" fillId="4" borderId="22" xfId="0" applyNumberFormat="1" applyFont="1" applyFill="1" applyBorder="1" applyAlignment="1" applyProtection="1">
      <alignment horizontal="left"/>
      <protection locked="0"/>
    </xf>
    <xf numFmtId="4" fontId="3" fillId="4" borderId="10" xfId="0" applyNumberFormat="1" applyFont="1" applyFill="1" applyBorder="1" applyAlignment="1" applyProtection="1">
      <alignment horizontal="left"/>
      <protection locked="0"/>
    </xf>
    <xf numFmtId="4" fontId="3" fillId="4" borderId="23" xfId="0" applyNumberFormat="1" applyFont="1" applyFill="1" applyBorder="1" applyAlignment="1" applyProtection="1">
      <alignment horizontal="left"/>
      <protection locked="0"/>
    </xf>
    <xf numFmtId="165" fontId="5" fillId="8" borderId="21" xfId="1" applyNumberFormat="1" applyFont="1" applyFill="1" applyBorder="1" applyProtection="1">
      <protection locked="0"/>
    </xf>
    <xf numFmtId="165" fontId="5" fillId="8" borderId="22" xfId="1" applyNumberFormat="1" applyFont="1" applyFill="1" applyBorder="1" applyProtection="1">
      <protection locked="0"/>
    </xf>
    <xf numFmtId="165" fontId="5" fillId="8" borderId="23" xfId="1" applyNumberFormat="1" applyFont="1" applyFill="1" applyBorder="1" applyProtection="1">
      <protection locked="0"/>
    </xf>
    <xf numFmtId="0" fontId="10" fillId="9" borderId="11" xfId="0" applyFont="1" applyFill="1" applyBorder="1"/>
    <xf numFmtId="0" fontId="12" fillId="0" borderId="11" xfId="0" applyFont="1" applyBorder="1"/>
    <xf numFmtId="0" fontId="3" fillId="9" borderId="15" xfId="0" applyFont="1" applyFill="1" applyBorder="1" applyAlignment="1">
      <alignment horizontal="left"/>
    </xf>
    <xf numFmtId="0" fontId="3" fillId="9" borderId="24" xfId="0" applyFont="1" applyFill="1" applyBorder="1" applyAlignment="1">
      <alignment horizontal="left"/>
    </xf>
    <xf numFmtId="0" fontId="3" fillId="9" borderId="25" xfId="0" applyFont="1" applyFill="1" applyBorder="1" applyAlignment="1">
      <alignment horizontal="left"/>
    </xf>
    <xf numFmtId="0" fontId="12" fillId="9" borderId="26" xfId="0" applyFont="1" applyFill="1" applyBorder="1"/>
    <xf numFmtId="0" fontId="3" fillId="9" borderId="27" xfId="0" applyFont="1" applyFill="1" applyBorder="1" applyAlignment="1">
      <alignment horizontal="left"/>
    </xf>
    <xf numFmtId="0" fontId="3" fillId="9" borderId="0" xfId="0" applyFont="1" applyFill="1" applyBorder="1" applyAlignment="1">
      <alignment horizontal="left"/>
    </xf>
    <xf numFmtId="0" fontId="3" fillId="9" borderId="28" xfId="0" applyFont="1" applyFill="1" applyBorder="1" applyAlignment="1">
      <alignment horizontal="left"/>
    </xf>
    <xf numFmtId="0" fontId="12" fillId="9" borderId="17" xfId="0" applyFont="1" applyFill="1" applyBorder="1"/>
    <xf numFmtId="0" fontId="3" fillId="9" borderId="19" xfId="0" applyFont="1" applyFill="1" applyBorder="1" applyAlignment="1">
      <alignment horizontal="left"/>
    </xf>
    <xf numFmtId="0" fontId="3" fillId="9" borderId="29" xfId="0" applyFont="1" applyFill="1" applyBorder="1" applyAlignment="1">
      <alignment horizontal="left"/>
    </xf>
    <xf numFmtId="0" fontId="3" fillId="9" borderId="30" xfId="0" applyFont="1" applyFill="1" applyBorder="1" applyAlignment="1">
      <alignment horizontal="left"/>
    </xf>
    <xf numFmtId="0" fontId="3" fillId="0" borderId="8" xfId="0" applyFont="1" applyFill="1" applyBorder="1" applyAlignment="1" applyProtection="1">
      <alignment vertical="center"/>
    </xf>
    <xf numFmtId="2" fontId="3" fillId="0" borderId="8" xfId="4" applyNumberFormat="1" applyFont="1" applyFill="1" applyBorder="1" applyAlignment="1" applyProtection="1">
      <alignment horizontal="right"/>
    </xf>
    <xf numFmtId="0" fontId="8" fillId="0" borderId="8" xfId="0" applyFont="1" applyFill="1" applyBorder="1" applyAlignment="1" applyProtection="1">
      <alignment vertical="center"/>
    </xf>
    <xf numFmtId="2" fontId="8" fillId="0" borderId="8" xfId="4" applyNumberFormat="1" applyFont="1" applyFill="1" applyBorder="1" applyAlignment="1" applyProtection="1">
      <alignment horizontal="right"/>
    </xf>
    <xf numFmtId="0" fontId="4" fillId="0" borderId="8" xfId="2" applyBorder="1" applyAlignment="1" applyProtection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4" borderId="21" xfId="0" applyFont="1" applyFill="1" applyBorder="1" applyAlignment="1" applyProtection="1">
      <alignment horizontal="left" wrapText="1"/>
      <protection locked="0"/>
    </xf>
    <xf numFmtId="0" fontId="3" fillId="4" borderId="22" xfId="0" applyFont="1" applyFill="1" applyBorder="1" applyAlignment="1" applyProtection="1">
      <alignment horizontal="left" wrapText="1"/>
      <protection locked="0"/>
    </xf>
    <xf numFmtId="0" fontId="3" fillId="4" borderId="23" xfId="0" applyFont="1" applyFill="1" applyBorder="1" applyAlignment="1" applyProtection="1">
      <alignment horizontal="left" wrapText="1"/>
      <protection locked="0"/>
    </xf>
    <xf numFmtId="4" fontId="3" fillId="4" borderId="21" xfId="0" applyNumberFormat="1" applyFont="1" applyFill="1" applyBorder="1" applyAlignment="1" applyProtection="1">
      <alignment horizontal="left" wrapText="1"/>
      <protection locked="0"/>
    </xf>
    <xf numFmtId="4" fontId="3" fillId="4" borderId="22" xfId="0" applyNumberFormat="1" applyFont="1" applyFill="1" applyBorder="1" applyAlignment="1" applyProtection="1">
      <alignment horizontal="left" wrapText="1"/>
      <protection locked="0"/>
    </xf>
    <xf numFmtId="4" fontId="3" fillId="4" borderId="23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4" borderId="21" xfId="0" applyFont="1" applyFill="1" applyBorder="1" applyAlignment="1" applyProtection="1">
      <alignment wrapText="1"/>
      <protection locked="0"/>
    </xf>
    <xf numFmtId="0" fontId="3" fillId="4" borderId="22" xfId="0" applyFont="1" applyFill="1" applyBorder="1" applyAlignment="1" applyProtection="1">
      <alignment wrapText="1"/>
      <protection locked="0"/>
    </xf>
    <xf numFmtId="0" fontId="3" fillId="4" borderId="23" xfId="0" applyFont="1" applyFill="1" applyBorder="1" applyAlignment="1" applyProtection="1">
      <alignment wrapText="1"/>
      <protection locked="0"/>
    </xf>
    <xf numFmtId="0" fontId="8" fillId="0" borderId="8" xfId="0" applyNumberFormat="1" applyFont="1" applyFill="1" applyBorder="1"/>
    <xf numFmtId="39" fontId="8" fillId="0" borderId="8" xfId="0" applyNumberFormat="1" applyFont="1" applyFill="1" applyBorder="1"/>
    <xf numFmtId="10" fontId="8" fillId="0" borderId="8" xfId="4" applyNumberFormat="1" applyFont="1" applyFill="1" applyBorder="1"/>
    <xf numFmtId="0" fontId="3" fillId="0" borderId="8" xfId="0" applyNumberFormat="1" applyFont="1" applyBorder="1" applyAlignment="1">
      <alignment horizontal="right" indent="15"/>
    </xf>
    <xf numFmtId="39" fontId="8" fillId="7" borderId="12" xfId="0" applyNumberFormat="1" applyFont="1" applyFill="1" applyBorder="1"/>
    <xf numFmtId="10" fontId="8" fillId="0" borderId="11" xfId="4" applyNumberFormat="1" applyFont="1" applyFill="1" applyBorder="1"/>
    <xf numFmtId="10" fontId="8" fillId="7" borderId="15" xfId="4" applyNumberFormat="1" applyFont="1" applyFill="1" applyBorder="1" applyProtection="1"/>
    <xf numFmtId="10" fontId="8" fillId="7" borderId="24" xfId="4" applyNumberFormat="1" applyFont="1" applyFill="1" applyBorder="1" applyProtection="1"/>
    <xf numFmtId="10" fontId="8" fillId="7" borderId="25" xfId="4" applyNumberFormat="1" applyFont="1" applyFill="1" applyBorder="1" applyProtection="1"/>
    <xf numFmtId="2" fontId="3" fillId="6" borderId="27" xfId="4" applyNumberFormat="1" applyFont="1" applyFill="1" applyBorder="1" applyAlignment="1" applyProtection="1">
      <alignment horizontal="right"/>
    </xf>
    <xf numFmtId="2" fontId="3" fillId="6" borderId="0" xfId="4" applyNumberFormat="1" applyFont="1" applyFill="1" applyBorder="1" applyAlignment="1" applyProtection="1">
      <alignment horizontal="right"/>
    </xf>
    <xf numFmtId="2" fontId="3" fillId="6" borderId="28" xfId="4" applyNumberFormat="1" applyFont="1" applyFill="1" applyBorder="1" applyAlignment="1" applyProtection="1">
      <alignment horizontal="right"/>
    </xf>
    <xf numFmtId="2" fontId="3" fillId="6" borderId="19" xfId="4" applyNumberFormat="1" applyFont="1" applyFill="1" applyBorder="1" applyAlignment="1" applyProtection="1">
      <alignment horizontal="right"/>
    </xf>
    <xf numFmtId="2" fontId="3" fillId="6" borderId="29" xfId="4" applyNumberFormat="1" applyFont="1" applyFill="1" applyBorder="1" applyAlignment="1" applyProtection="1">
      <alignment horizontal="right"/>
    </xf>
    <xf numFmtId="2" fontId="3" fillId="6" borderId="30" xfId="4" applyNumberFormat="1" applyFont="1" applyFill="1" applyBorder="1" applyAlignment="1" applyProtection="1">
      <alignment horizontal="right"/>
    </xf>
    <xf numFmtId="0" fontId="3" fillId="0" borderId="17" xfId="0" applyFont="1" applyBorder="1" applyProtection="1"/>
    <xf numFmtId="1" fontId="3" fillId="0" borderId="2" xfId="0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 applyProtection="1">
      <alignment horizontal="left" indent="1"/>
      <protection locked="0"/>
    </xf>
    <xf numFmtId="0" fontId="12" fillId="0" borderId="8" xfId="0" applyNumberFormat="1" applyFont="1" applyFill="1" applyBorder="1" applyAlignment="1" applyProtection="1">
      <alignment horizontal="left" wrapText="1"/>
      <protection locked="0"/>
    </xf>
    <xf numFmtId="10" fontId="9" fillId="2" borderId="31" xfId="0" applyNumberFormat="1" applyFont="1" applyFill="1" applyBorder="1" applyAlignment="1">
      <alignment horizontal="center"/>
    </xf>
    <xf numFmtId="2" fontId="8" fillId="7" borderId="31" xfId="0" applyNumberFormat="1" applyFont="1" applyFill="1" applyBorder="1" applyProtection="1"/>
    <xf numFmtId="2" fontId="8" fillId="7" borderId="2" xfId="0" applyNumberFormat="1" applyFont="1" applyFill="1" applyBorder="1" applyProtection="1"/>
    <xf numFmtId="2" fontId="8" fillId="7" borderId="4" xfId="0" applyNumberFormat="1" applyFont="1" applyFill="1" applyBorder="1" applyProtection="1"/>
    <xf numFmtId="2" fontId="8" fillId="7" borderId="3" xfId="0" applyNumberFormat="1" applyFont="1" applyFill="1" applyBorder="1" applyProtection="1"/>
    <xf numFmtId="2" fontId="8" fillId="7" borderId="5" xfId="0" applyNumberFormat="1" applyFont="1" applyFill="1" applyBorder="1" applyProtection="1"/>
    <xf numFmtId="2" fontId="8" fillId="7" borderId="6" xfId="0" applyNumberFormat="1" applyFont="1" applyFill="1" applyBorder="1" applyProtection="1"/>
    <xf numFmtId="2" fontId="9" fillId="2" borderId="4" xfId="0" applyNumberFormat="1" applyFont="1" applyFill="1" applyBorder="1" applyAlignment="1">
      <alignment horizontal="center"/>
    </xf>
    <xf numFmtId="2" fontId="3" fillId="0" borderId="4" xfId="4" applyNumberFormat="1" applyFont="1" applyBorder="1" applyAlignment="1" applyProtection="1">
      <alignment horizontal="right"/>
      <protection locked="0"/>
    </xf>
    <xf numFmtId="2" fontId="8" fillId="7" borderId="32" xfId="0" applyNumberFormat="1" applyFont="1" applyFill="1" applyBorder="1" applyProtection="1"/>
    <xf numFmtId="2" fontId="8" fillId="7" borderId="33" xfId="0" applyNumberFormat="1" applyFont="1" applyFill="1" applyBorder="1" applyProtection="1"/>
    <xf numFmtId="10" fontId="9" fillId="2" borderId="4" xfId="0" applyNumberFormat="1" applyFont="1" applyFill="1" applyBorder="1" applyAlignment="1">
      <alignment horizontal="center"/>
    </xf>
    <xf numFmtId="2" fontId="8" fillId="7" borderId="34" xfId="0" applyNumberFormat="1" applyFont="1" applyFill="1" applyBorder="1" applyProtection="1"/>
    <xf numFmtId="0" fontId="8" fillId="0" borderId="2" xfId="0" applyFont="1" applyBorder="1" applyAlignment="1">
      <alignment horizontal="center"/>
    </xf>
    <xf numFmtId="0" fontId="11" fillId="0" borderId="4" xfId="0" applyFont="1" applyBorder="1"/>
    <xf numFmtId="0" fontId="8" fillId="0" borderId="4" xfId="0" applyFont="1" applyBorder="1"/>
    <xf numFmtId="0" fontId="8" fillId="0" borderId="3" xfId="0" applyFont="1" applyBorder="1" applyAlignment="1">
      <alignment horizontal="center"/>
    </xf>
    <xf numFmtId="0" fontId="8" fillId="0" borderId="6" xfId="0" applyFont="1" applyBorder="1"/>
    <xf numFmtId="0" fontId="8" fillId="0" borderId="2" xfId="1" applyNumberFormat="1" applyFont="1" applyFill="1" applyBorder="1" applyAlignment="1" applyProtection="1">
      <alignment horizontal="left" wrapText="1"/>
      <protection locked="0"/>
    </xf>
    <xf numFmtId="0" fontId="8" fillId="0" borderId="4" xfId="1" applyNumberFormat="1" applyFont="1" applyFill="1" applyBorder="1" applyAlignment="1" applyProtection="1">
      <alignment horizontal="left" wrapText="1"/>
      <protection locked="0"/>
    </xf>
    <xf numFmtId="0" fontId="8" fillId="0" borderId="2" xfId="0" applyNumberFormat="1" applyFont="1" applyFill="1" applyBorder="1" applyAlignment="1" applyProtection="1">
      <alignment horizontal="left" wrapText="1"/>
      <protection locked="0"/>
    </xf>
    <xf numFmtId="0" fontId="8" fillId="0" borderId="4" xfId="0" applyNumberFormat="1" applyFont="1" applyFill="1" applyBorder="1" applyAlignment="1" applyProtection="1">
      <alignment horizontal="left" wrapText="1"/>
      <protection locked="0"/>
    </xf>
    <xf numFmtId="0" fontId="8" fillId="0" borderId="3" xfId="0" applyNumberFormat="1" applyFont="1" applyFill="1" applyBorder="1" applyAlignment="1" applyProtection="1">
      <alignment horizontal="left" wrapText="1"/>
      <protection locked="0"/>
    </xf>
    <xf numFmtId="0" fontId="8" fillId="0" borderId="5" xfId="0" applyNumberFormat="1" applyFont="1" applyFill="1" applyBorder="1" applyAlignment="1" applyProtection="1">
      <alignment horizontal="left" wrapText="1"/>
      <protection locked="0"/>
    </xf>
    <xf numFmtId="0" fontId="8" fillId="0" borderId="6" xfId="0" applyNumberFormat="1" applyFont="1" applyFill="1" applyBorder="1" applyAlignment="1" applyProtection="1">
      <alignment horizontal="left" wrapText="1"/>
      <protection locked="0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NumberFormat="1" applyFont="1" applyFill="1" applyBorder="1" applyAlignment="1" applyProtection="1">
      <alignment horizontal="left" wrapText="1"/>
      <protection locked="0"/>
    </xf>
    <xf numFmtId="2" fontId="8" fillId="0" borderId="0" xfId="0" applyNumberFormat="1" applyFont="1" applyFill="1" applyBorder="1" applyProtection="1"/>
    <xf numFmtId="0" fontId="3" fillId="0" borderId="35" xfId="0" applyFont="1" applyBorder="1" applyAlignment="1">
      <alignment horizontal="center"/>
    </xf>
    <xf numFmtId="0" fontId="3" fillId="0" borderId="36" xfId="0" applyFont="1" applyBorder="1"/>
    <xf numFmtId="2" fontId="3" fillId="0" borderId="37" xfId="0" applyNumberFormat="1" applyFont="1" applyBorder="1" applyAlignment="1" applyProtection="1">
      <alignment horizontal="right"/>
      <protection locked="0"/>
    </xf>
    <xf numFmtId="2" fontId="3" fillId="0" borderId="38" xfId="4" applyNumberFormat="1" applyFont="1" applyBorder="1" applyAlignment="1" applyProtection="1">
      <alignment horizontal="right"/>
      <protection locked="0"/>
    </xf>
    <xf numFmtId="2" fontId="3" fillId="0" borderId="36" xfId="4" applyNumberFormat="1" applyFont="1" applyBorder="1" applyAlignment="1" applyProtection="1">
      <alignment horizontal="right"/>
      <protection locked="0"/>
    </xf>
    <xf numFmtId="2" fontId="3" fillId="0" borderId="35" xfId="0" applyNumberFormat="1" applyFont="1" applyBorder="1" applyAlignment="1" applyProtection="1">
      <alignment horizontal="right"/>
      <protection locked="0"/>
    </xf>
    <xf numFmtId="2" fontId="3" fillId="0" borderId="39" xfId="4" applyNumberFormat="1" applyFont="1" applyBorder="1" applyAlignment="1" applyProtection="1">
      <alignment horizontal="right"/>
      <protection locked="0"/>
    </xf>
    <xf numFmtId="0" fontId="3" fillId="0" borderId="35" xfId="0" applyNumberFormat="1" applyFont="1" applyFill="1" applyBorder="1" applyAlignment="1" applyProtection="1">
      <alignment horizontal="left" wrapText="1"/>
      <protection locked="0"/>
    </xf>
    <xf numFmtId="0" fontId="3" fillId="0" borderId="38" xfId="0" applyNumberFormat="1" applyFont="1" applyFill="1" applyBorder="1" applyAlignment="1" applyProtection="1">
      <alignment horizontal="left" wrapText="1"/>
      <protection locked="0"/>
    </xf>
    <xf numFmtId="0" fontId="3" fillId="0" borderId="36" xfId="0" applyNumberFormat="1" applyFont="1" applyFill="1" applyBorder="1" applyAlignment="1" applyProtection="1">
      <alignment horizontal="left" wrapText="1"/>
      <protection locked="0"/>
    </xf>
    <xf numFmtId="0" fontId="3" fillId="0" borderId="40" xfId="0" applyFont="1" applyBorder="1" applyAlignment="1">
      <alignment horizontal="center"/>
    </xf>
    <xf numFmtId="0" fontId="3" fillId="0" borderId="41" xfId="0" applyFont="1" applyBorder="1"/>
    <xf numFmtId="2" fontId="3" fillId="0" borderId="42" xfId="0" applyNumberFormat="1" applyFont="1" applyBorder="1" applyAlignment="1" applyProtection="1">
      <alignment horizontal="right"/>
      <protection locked="0"/>
    </xf>
    <xf numFmtId="2" fontId="3" fillId="0" borderId="43" xfId="4" applyNumberFormat="1" applyFont="1" applyBorder="1" applyAlignment="1" applyProtection="1">
      <alignment horizontal="right"/>
      <protection locked="0"/>
    </xf>
    <xf numFmtId="2" fontId="3" fillId="0" borderId="41" xfId="4" applyNumberFormat="1" applyFont="1" applyBorder="1" applyAlignment="1" applyProtection="1">
      <alignment horizontal="right"/>
      <protection locked="0"/>
    </xf>
    <xf numFmtId="2" fontId="3" fillId="0" borderId="44" xfId="4" applyNumberFormat="1" applyFont="1" applyBorder="1" applyAlignment="1" applyProtection="1">
      <alignment horizontal="right"/>
      <protection locked="0"/>
    </xf>
    <xf numFmtId="0" fontId="3" fillId="0" borderId="40" xfId="0" applyNumberFormat="1" applyFont="1" applyFill="1" applyBorder="1" applyAlignment="1" applyProtection="1">
      <alignment horizontal="left" wrapText="1"/>
      <protection locked="0"/>
    </xf>
    <xf numFmtId="0" fontId="3" fillId="0" borderId="43" xfId="0" applyNumberFormat="1" applyFont="1" applyFill="1" applyBorder="1" applyAlignment="1" applyProtection="1">
      <alignment horizontal="left" wrapText="1"/>
      <protection locked="0"/>
    </xf>
    <xf numFmtId="0" fontId="3" fillId="0" borderId="41" xfId="0" applyNumberFormat="1" applyFont="1" applyFill="1" applyBorder="1" applyAlignment="1" applyProtection="1">
      <alignment horizontal="left" wrapText="1"/>
      <protection locked="0"/>
    </xf>
    <xf numFmtId="0" fontId="3" fillId="0" borderId="45" xfId="0" applyFont="1" applyBorder="1" applyAlignment="1">
      <alignment horizontal="center"/>
    </xf>
    <xf numFmtId="0" fontId="3" fillId="0" borderId="46" xfId="0" applyFont="1" applyBorder="1"/>
    <xf numFmtId="2" fontId="3" fillId="0" borderId="47" xfId="0" applyNumberFormat="1" applyFont="1" applyBorder="1" applyAlignment="1" applyProtection="1">
      <alignment horizontal="right"/>
      <protection locked="0"/>
    </xf>
    <xf numFmtId="2" fontId="3" fillId="0" borderId="48" xfId="4" applyNumberFormat="1" applyFont="1" applyBorder="1" applyAlignment="1" applyProtection="1">
      <alignment horizontal="right"/>
      <protection locked="0"/>
    </xf>
    <xf numFmtId="2" fontId="3" fillId="0" borderId="46" xfId="4" applyNumberFormat="1" applyFont="1" applyBorder="1" applyAlignment="1" applyProtection="1">
      <alignment horizontal="right"/>
      <protection locked="0"/>
    </xf>
    <xf numFmtId="2" fontId="3" fillId="0" borderId="49" xfId="4" applyNumberFormat="1" applyFont="1" applyBorder="1" applyAlignment="1" applyProtection="1">
      <alignment horizontal="right"/>
      <protection locked="0"/>
    </xf>
    <xf numFmtId="0" fontId="3" fillId="0" borderId="45" xfId="0" applyNumberFormat="1" applyFont="1" applyFill="1" applyBorder="1" applyAlignment="1" applyProtection="1">
      <alignment horizontal="left" wrapText="1"/>
      <protection locked="0"/>
    </xf>
    <xf numFmtId="0" fontId="3" fillId="0" borderId="48" xfId="0" applyNumberFormat="1" applyFont="1" applyFill="1" applyBorder="1" applyAlignment="1" applyProtection="1">
      <alignment horizontal="left" wrapText="1"/>
      <protection locked="0"/>
    </xf>
    <xf numFmtId="0" fontId="3" fillId="0" borderId="46" xfId="0" applyNumberFormat="1" applyFont="1" applyFill="1" applyBorder="1" applyAlignment="1" applyProtection="1">
      <alignment horizontal="left" wrapText="1"/>
      <protection locked="0"/>
    </xf>
    <xf numFmtId="0" fontId="6" fillId="0" borderId="8" xfId="0" applyFont="1" applyBorder="1"/>
    <xf numFmtId="0" fontId="2" fillId="0" borderId="8" xfId="0" applyFont="1" applyBorder="1" applyAlignment="1">
      <alignment horizontal="center"/>
    </xf>
    <xf numFmtId="0" fontId="10" fillId="0" borderId="12" xfId="3" applyFont="1" applyBorder="1" applyAlignment="1">
      <alignment horizontal="left" vertical="center"/>
    </xf>
    <xf numFmtId="0" fontId="3" fillId="0" borderId="12" xfId="3" applyFont="1" applyBorder="1" applyAlignment="1">
      <alignment horizontal="left" vertical="center" indent="1"/>
    </xf>
    <xf numFmtId="0" fontId="10" fillId="0" borderId="12" xfId="0" applyFont="1" applyBorder="1"/>
    <xf numFmtId="2" fontId="3" fillId="7" borderId="2" xfId="0" applyNumberFormat="1" applyFont="1" applyFill="1" applyBorder="1" applyProtection="1"/>
    <xf numFmtId="2" fontId="3" fillId="7" borderId="4" xfId="0" applyNumberFormat="1" applyFont="1" applyFill="1" applyBorder="1" applyAlignment="1" applyProtection="1">
      <alignment horizontal="right"/>
      <protection locked="0"/>
    </xf>
    <xf numFmtId="2" fontId="3" fillId="7" borderId="4" xfId="0" applyNumberFormat="1" applyFont="1" applyFill="1" applyBorder="1" applyProtection="1">
      <protection locked="0"/>
    </xf>
    <xf numFmtId="0" fontId="10" fillId="0" borderId="15" xfId="0" applyFont="1" applyBorder="1"/>
    <xf numFmtId="2" fontId="3" fillId="0" borderId="11" xfId="4" applyNumberFormat="1" applyFont="1" applyBorder="1" applyAlignment="1" applyProtection="1">
      <alignment horizontal="right"/>
      <protection locked="0"/>
    </xf>
    <xf numFmtId="2" fontId="3" fillId="0" borderId="14" xfId="4" applyNumberFormat="1" applyFont="1" applyBorder="1" applyAlignment="1" applyProtection="1">
      <alignment horizontal="right"/>
      <protection locked="0"/>
    </xf>
    <xf numFmtId="0" fontId="8" fillId="0" borderId="50" xfId="0" applyFont="1" applyBorder="1" applyAlignment="1">
      <alignment horizontal="center"/>
    </xf>
    <xf numFmtId="2" fontId="3" fillId="7" borderId="51" xfId="0" applyNumberFormat="1" applyFont="1" applyFill="1" applyBorder="1" applyProtection="1"/>
    <xf numFmtId="2" fontId="3" fillId="0" borderId="52" xfId="4" applyNumberFormat="1" applyFont="1" applyBorder="1" applyAlignment="1" applyProtection="1">
      <alignment horizontal="right"/>
      <protection locked="0"/>
    </xf>
    <xf numFmtId="2" fontId="3" fillId="0" borderId="53" xfId="4" applyNumberFormat="1" applyFont="1" applyBorder="1" applyAlignment="1" applyProtection="1">
      <alignment horizontal="right"/>
      <protection locked="0"/>
    </xf>
    <xf numFmtId="0" fontId="8" fillId="0" borderId="54" xfId="0" applyFont="1" applyBorder="1" applyAlignment="1">
      <alignment horizontal="center"/>
    </xf>
    <xf numFmtId="0" fontId="7" fillId="7" borderId="8" xfId="0" applyFont="1" applyFill="1" applyBorder="1" applyProtection="1">
      <protection locked="0"/>
    </xf>
    <xf numFmtId="0" fontId="13" fillId="0" borderId="8" xfId="0" applyFont="1" applyBorder="1"/>
    <xf numFmtId="0" fontId="6" fillId="0" borderId="57" xfId="0" applyFont="1" applyBorder="1"/>
    <xf numFmtId="0" fontId="6" fillId="0" borderId="58" xfId="0" applyFont="1" applyBorder="1"/>
    <xf numFmtId="0" fontId="6" fillId="0" borderId="11" xfId="0" applyFont="1" applyBorder="1"/>
    <xf numFmtId="0" fontId="6" fillId="0" borderId="26" xfId="0" applyFont="1" applyBorder="1"/>
    <xf numFmtId="0" fontId="6" fillId="0" borderId="17" xfId="0" applyFont="1" applyBorder="1"/>
    <xf numFmtId="0" fontId="3" fillId="0" borderId="8" xfId="0" applyFont="1" applyBorder="1" applyAlignment="1">
      <alignment horizontal="left"/>
    </xf>
    <xf numFmtId="0" fontId="10" fillId="0" borderId="8" xfId="0" applyFont="1" applyBorder="1" applyAlignment="1">
      <alignment horizontal="center"/>
    </xf>
    <xf numFmtId="0" fontId="9" fillId="2" borderId="8" xfId="0" applyFont="1" applyFill="1" applyBorder="1" applyAlignment="1">
      <alignment horizontal="center" vertical="center" wrapText="1"/>
    </xf>
    <xf numFmtId="39" fontId="9" fillId="5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horizontal="left" indent="1"/>
    </xf>
    <xf numFmtId="0" fontId="12" fillId="0" borderId="8" xfId="0" applyNumberFormat="1" applyFont="1" applyFill="1" applyBorder="1" applyAlignment="1">
      <alignment horizontal="left" indent="1" readingOrder="1"/>
    </xf>
    <xf numFmtId="166" fontId="3" fillId="4" borderId="2" xfId="0" applyNumberFormat="1" applyFont="1" applyFill="1" applyBorder="1" applyAlignment="1" applyProtection="1">
      <alignment horizontal="left"/>
      <protection locked="0"/>
    </xf>
    <xf numFmtId="0" fontId="8" fillId="3" borderId="13" xfId="0" applyFont="1" applyFill="1" applyBorder="1" applyAlignment="1">
      <alignment horizontal="left" vertical="center"/>
    </xf>
    <xf numFmtId="0" fontId="8" fillId="3" borderId="16" xfId="0" applyFont="1" applyFill="1" applyBorder="1" applyAlignment="1">
      <alignment horizontal="left" vertical="center"/>
    </xf>
    <xf numFmtId="0" fontId="12" fillId="0" borderId="20" xfId="0" applyFont="1" applyBorder="1"/>
    <xf numFmtId="0" fontId="12" fillId="0" borderId="7" xfId="0" applyFont="1" applyBorder="1" applyAlignment="1">
      <alignment horizontal="left" indent="1"/>
    </xf>
    <xf numFmtId="0" fontId="12" fillId="0" borderId="7" xfId="0" applyFont="1" applyBorder="1"/>
    <xf numFmtId="0" fontId="3" fillId="0" borderId="7" xfId="0" applyFont="1" applyBorder="1" applyAlignment="1">
      <alignment horizontal="left"/>
    </xf>
    <xf numFmtId="166" fontId="3" fillId="4" borderId="7" xfId="0" applyNumberFormat="1" applyFont="1" applyFill="1" applyBorder="1" applyAlignment="1">
      <alignment horizontal="left"/>
    </xf>
    <xf numFmtId="166" fontId="12" fillId="0" borderId="7" xfId="0" applyNumberFormat="1" applyFont="1" applyFill="1" applyBorder="1"/>
    <xf numFmtId="166" fontId="3" fillId="0" borderId="7" xfId="0" applyNumberFormat="1" applyFont="1" applyFill="1" applyBorder="1" applyAlignment="1">
      <alignment horizontal="left"/>
    </xf>
    <xf numFmtId="166" fontId="3" fillId="4" borderId="7" xfId="0" applyNumberFormat="1" applyFont="1" applyFill="1" applyBorder="1" applyAlignment="1" applyProtection="1">
      <alignment horizontal="left"/>
      <protection locked="0"/>
    </xf>
    <xf numFmtId="166" fontId="3" fillId="4" borderId="10" xfId="0" applyNumberFormat="1" applyFont="1" applyFill="1" applyBorder="1" applyAlignment="1" applyProtection="1">
      <alignment horizontal="left"/>
      <protection locked="0"/>
    </xf>
    <xf numFmtId="166" fontId="3" fillId="0" borderId="2" xfId="0" applyNumberFormat="1" applyFont="1" applyFill="1" applyBorder="1" applyAlignment="1">
      <alignment horizontal="left"/>
    </xf>
    <xf numFmtId="1" fontId="8" fillId="3" borderId="2" xfId="0" applyNumberFormat="1" applyFont="1" applyFill="1" applyBorder="1"/>
    <xf numFmtId="2" fontId="8" fillId="3" borderId="32" xfId="0" applyNumberFormat="1" applyFont="1" applyFill="1" applyBorder="1" applyAlignment="1">
      <alignment vertical="center"/>
    </xf>
    <xf numFmtId="2" fontId="3" fillId="0" borderId="32" xfId="0" applyNumberFormat="1" applyFont="1" applyBorder="1" applyAlignment="1" applyProtection="1">
      <alignment horizontal="right"/>
      <protection locked="0"/>
    </xf>
    <xf numFmtId="0" fontId="3" fillId="0" borderId="31" xfId="0" applyFont="1" applyBorder="1" applyAlignment="1" applyProtection="1">
      <alignment horizontal="left" indent="1"/>
      <protection locked="0"/>
    </xf>
    <xf numFmtId="0" fontId="3" fillId="0" borderId="8" xfId="0" applyFont="1" applyBorder="1" applyAlignment="1" applyProtection="1">
      <alignment horizontal="left" indent="1"/>
      <protection locked="0"/>
    </xf>
    <xf numFmtId="0" fontId="3" fillId="0" borderId="4" xfId="0" applyFont="1" applyBorder="1" applyAlignment="1" applyProtection="1">
      <alignment horizontal="left" indent="1"/>
      <protection locked="0"/>
    </xf>
    <xf numFmtId="0" fontId="8" fillId="3" borderId="2" xfId="0" applyFont="1" applyFill="1" applyBorder="1" applyProtection="1">
      <protection locked="0"/>
    </xf>
    <xf numFmtId="0" fontId="8" fillId="3" borderId="4" xfId="0" applyFont="1" applyFill="1" applyBorder="1" applyProtection="1">
      <protection locked="0"/>
    </xf>
    <xf numFmtId="0" fontId="3" fillId="0" borderId="31" xfId="0" applyNumberFormat="1" applyFont="1" applyFill="1" applyBorder="1" applyAlignment="1" applyProtection="1">
      <alignment wrapText="1"/>
      <protection locked="0"/>
    </xf>
    <xf numFmtId="0" fontId="3" fillId="0" borderId="31" xfId="0" applyFont="1" applyBorder="1" applyProtection="1">
      <protection locked="0"/>
    </xf>
    <xf numFmtId="0" fontId="8" fillId="5" borderId="3" xfId="0" applyFont="1" applyFill="1" applyBorder="1" applyProtection="1">
      <protection locked="0"/>
    </xf>
    <xf numFmtId="0" fontId="8" fillId="5" borderId="6" xfId="0" applyFont="1" applyFill="1" applyBorder="1" applyProtection="1">
      <protection locked="0"/>
    </xf>
    <xf numFmtId="2" fontId="3" fillId="0" borderId="2" xfId="0" applyNumberFormat="1" applyFont="1" applyBorder="1" applyProtection="1">
      <protection locked="0"/>
    </xf>
    <xf numFmtId="2" fontId="3" fillId="0" borderId="4" xfId="0" applyNumberFormat="1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8" fillId="5" borderId="6" xfId="0" applyFont="1" applyFill="1" applyBorder="1" applyProtection="1"/>
    <xf numFmtId="2" fontId="8" fillId="5" borderId="3" xfId="0" applyNumberFormat="1" applyFont="1" applyFill="1" applyBorder="1" applyProtection="1"/>
    <xf numFmtId="39" fontId="9" fillId="0" borderId="26" xfId="0" applyNumberFormat="1" applyFont="1" applyFill="1" applyBorder="1" applyAlignment="1">
      <alignment horizontal="center" vertical="center"/>
    </xf>
    <xf numFmtId="39" fontId="9" fillId="5" borderId="31" xfId="0" applyNumberFormat="1" applyFont="1" applyFill="1" applyBorder="1" applyAlignment="1">
      <alignment horizontal="center" vertical="center"/>
    </xf>
    <xf numFmtId="39" fontId="9" fillId="0" borderId="27" xfId="0" applyNumberFormat="1" applyFont="1" applyFill="1" applyBorder="1" applyAlignment="1">
      <alignment horizontal="center" vertical="center"/>
    </xf>
    <xf numFmtId="39" fontId="9" fillId="0" borderId="27" xfId="0" applyNumberFormat="1" applyFont="1" applyFill="1" applyBorder="1" applyAlignment="1">
      <alignment vertical="center"/>
    </xf>
    <xf numFmtId="37" fontId="3" fillId="0" borderId="27" xfId="0" applyNumberFormat="1" applyFont="1" applyFill="1" applyBorder="1" applyAlignment="1" applyProtection="1">
      <alignment horizontal="left" wrapText="1"/>
      <protection locked="0"/>
    </xf>
    <xf numFmtId="39" fontId="8" fillId="0" borderId="27" xfId="0" applyNumberFormat="1" applyFont="1" applyFill="1" applyBorder="1" applyAlignment="1" applyProtection="1">
      <alignment horizontal="left" wrapText="1"/>
      <protection locked="0"/>
    </xf>
    <xf numFmtId="2" fontId="3" fillId="0" borderId="12" xfId="0" applyNumberFormat="1" applyFont="1" applyFill="1" applyBorder="1" applyAlignment="1" applyProtection="1">
      <alignment horizontal="right" vertical="center"/>
      <protection locked="0"/>
    </xf>
    <xf numFmtId="2" fontId="8" fillId="0" borderId="12" xfId="0" applyNumberFormat="1" applyFont="1" applyBorder="1" applyAlignment="1" applyProtection="1">
      <alignment horizontal="right" vertical="center"/>
      <protection locked="0"/>
    </xf>
    <xf numFmtId="39" fontId="9" fillId="5" borderId="25" xfId="0" applyNumberFormat="1" applyFont="1" applyFill="1" applyBorder="1" applyAlignment="1">
      <alignment horizontal="center" vertical="center"/>
    </xf>
    <xf numFmtId="37" fontId="3" fillId="0" borderId="31" xfId="0" applyNumberFormat="1" applyFont="1" applyFill="1" applyBorder="1" applyAlignment="1" applyProtection="1">
      <alignment horizontal="left" wrapText="1"/>
      <protection locked="0"/>
    </xf>
    <xf numFmtId="39" fontId="8" fillId="0" borderId="31" xfId="0" applyNumberFormat="1" applyFont="1" applyBorder="1" applyAlignment="1" applyProtection="1">
      <alignment horizontal="left" wrapText="1"/>
      <protection locked="0"/>
    </xf>
    <xf numFmtId="37" fontId="3" fillId="0" borderId="26" xfId="0" applyNumberFormat="1" applyFont="1" applyFill="1" applyBorder="1" applyAlignment="1">
      <alignment vertical="center"/>
    </xf>
    <xf numFmtId="39" fontId="8" fillId="0" borderId="26" xfId="0" applyNumberFormat="1" applyFont="1" applyFill="1" applyBorder="1" applyAlignment="1">
      <alignment horizontal="center" vertical="center"/>
    </xf>
    <xf numFmtId="0" fontId="0" fillId="0" borderId="26" xfId="0" applyFill="1" applyBorder="1"/>
    <xf numFmtId="0" fontId="3" fillId="0" borderId="0" xfId="0" applyFont="1" applyFill="1" applyBorder="1"/>
    <xf numFmtId="0" fontId="3" fillId="0" borderId="26" xfId="0" applyFont="1" applyFill="1" applyBorder="1" applyAlignment="1">
      <alignment vertical="center"/>
    </xf>
    <xf numFmtId="10" fontId="3" fillId="0" borderId="26" xfId="4" applyNumberFormat="1" applyFont="1" applyFill="1" applyBorder="1" applyAlignment="1">
      <alignment vertical="center"/>
    </xf>
    <xf numFmtId="10" fontId="8" fillId="0" borderId="26" xfId="4" applyNumberFormat="1" applyFont="1" applyFill="1" applyBorder="1" applyAlignment="1">
      <alignment vertical="center"/>
    </xf>
    <xf numFmtId="0" fontId="3" fillId="6" borderId="12" xfId="0" applyFont="1" applyFill="1" applyBorder="1" applyAlignment="1" applyProtection="1">
      <alignment vertical="center"/>
    </xf>
    <xf numFmtId="2" fontId="3" fillId="0" borderId="12" xfId="4" applyNumberFormat="1" applyFont="1" applyFill="1" applyBorder="1" applyAlignment="1" applyProtection="1">
      <alignment horizontal="right"/>
      <protection locked="0"/>
    </xf>
    <xf numFmtId="2" fontId="3" fillId="0" borderId="12" xfId="4" applyNumberFormat="1" applyFont="1" applyFill="1" applyBorder="1" applyAlignment="1" applyProtection="1">
      <alignment horizontal="right"/>
    </xf>
    <xf numFmtId="2" fontId="8" fillId="0" borderId="12" xfId="4" applyNumberFormat="1" applyFont="1" applyFill="1" applyBorder="1" applyAlignment="1" applyProtection="1">
      <alignment horizontal="right"/>
      <protection locked="0"/>
    </xf>
    <xf numFmtId="2" fontId="8" fillId="0" borderId="12" xfId="4" applyNumberFormat="1" applyFont="1" applyFill="1" applyBorder="1" applyAlignment="1" applyProtection="1">
      <alignment horizontal="right"/>
    </xf>
    <xf numFmtId="10" fontId="3" fillId="6" borderId="12" xfId="4" applyNumberFormat="1" applyFont="1" applyFill="1" applyBorder="1" applyAlignment="1" applyProtection="1">
      <alignment vertical="center"/>
    </xf>
    <xf numFmtId="2" fontId="3" fillId="6" borderId="12" xfId="4" applyNumberFormat="1" applyFont="1" applyFill="1" applyBorder="1" applyAlignment="1" applyProtection="1">
      <alignment vertical="center"/>
    </xf>
    <xf numFmtId="0" fontId="3" fillId="6" borderId="31" xfId="0" applyFont="1" applyFill="1" applyBorder="1"/>
    <xf numFmtId="0" fontId="3" fillId="0" borderId="31" xfId="0" applyFont="1" applyBorder="1" applyAlignment="1" applyProtection="1">
      <alignment horizontal="left"/>
      <protection locked="0"/>
    </xf>
    <xf numFmtId="0" fontId="3" fillId="0" borderId="26" xfId="0" applyFont="1" applyFill="1" applyBorder="1"/>
    <xf numFmtId="39" fontId="9" fillId="0" borderId="26" xfId="0" applyNumberFormat="1" applyFont="1" applyFill="1" applyBorder="1" applyAlignment="1">
      <alignment vertical="center"/>
    </xf>
    <xf numFmtId="10" fontId="9" fillId="0" borderId="26" xfId="0" applyNumberFormat="1" applyFont="1" applyFill="1" applyBorder="1" applyAlignment="1">
      <alignment horizontal="center"/>
    </xf>
    <xf numFmtId="0" fontId="3" fillId="0" borderId="26" xfId="4" applyNumberFormat="1" applyFont="1" applyFill="1" applyBorder="1" applyAlignment="1" applyProtection="1">
      <alignment horizontal="left" wrapText="1"/>
      <protection locked="0"/>
    </xf>
    <xf numFmtId="0" fontId="3" fillId="0" borderId="0" xfId="0" applyFont="1" applyBorder="1"/>
    <xf numFmtId="2" fontId="3" fillId="0" borderId="0" xfId="0" applyNumberFormat="1" applyFont="1" applyBorder="1" applyAlignment="1" applyProtection="1">
      <alignment horizontal="right"/>
      <protection locked="0"/>
    </xf>
    <xf numFmtId="0" fontId="3" fillId="0" borderId="0" xfId="4" applyNumberFormat="1" applyFont="1" applyFill="1" applyBorder="1" applyAlignment="1" applyProtection="1">
      <alignment horizontal="left" wrapText="1"/>
      <protection locked="0"/>
    </xf>
    <xf numFmtId="0" fontId="8" fillId="0" borderId="0" xfId="1" applyNumberFormat="1" applyFont="1" applyFill="1" applyBorder="1" applyAlignment="1" applyProtection="1">
      <alignment horizontal="left" wrapText="1"/>
      <protection locked="0"/>
    </xf>
    <xf numFmtId="9" fontId="3" fillId="0" borderId="8" xfId="0" applyNumberFormat="1" applyFont="1" applyBorder="1" applyAlignment="1" applyProtection="1">
      <alignment horizontal="left" indent="1"/>
      <protection locked="0"/>
    </xf>
    <xf numFmtId="9" fontId="3" fillId="0" borderId="4" xfId="0" applyNumberFormat="1" applyFont="1" applyBorder="1" applyAlignment="1" applyProtection="1">
      <alignment horizontal="left" indent="1"/>
      <protection locked="0"/>
    </xf>
    <xf numFmtId="10" fontId="3" fillId="0" borderId="2" xfId="0" applyNumberFormat="1" applyFont="1" applyBorder="1" applyAlignment="1" applyProtection="1">
      <alignment horizontal="left" indent="1"/>
      <protection locked="0"/>
    </xf>
    <xf numFmtId="2" fontId="8" fillId="3" borderId="2" xfId="0" applyNumberFormat="1" applyFont="1" applyFill="1" applyBorder="1" applyProtection="1">
      <protection locked="0"/>
    </xf>
    <xf numFmtId="2" fontId="8" fillId="3" borderId="2" xfId="0" applyNumberFormat="1" applyFont="1" applyFill="1" applyBorder="1" applyAlignment="1" applyProtection="1">
      <alignment vertical="center"/>
      <protection locked="0"/>
    </xf>
    <xf numFmtId="2" fontId="8" fillId="5" borderId="3" xfId="0" applyNumberFormat="1" applyFont="1" applyFill="1" applyBorder="1" applyProtection="1">
      <protection locked="0"/>
    </xf>
    <xf numFmtId="164" fontId="3" fillId="0" borderId="2" xfId="0" applyNumberFormat="1" applyFont="1" applyBorder="1" applyAlignment="1" applyProtection="1">
      <alignment horizontal="right"/>
      <protection locked="0"/>
    </xf>
    <xf numFmtId="0" fontId="1" fillId="0" borderId="55" xfId="0" applyFont="1" applyBorder="1"/>
    <xf numFmtId="0" fontId="1" fillId="0" borderId="56" xfId="0" applyFont="1" applyBorder="1"/>
    <xf numFmtId="10" fontId="3" fillId="0" borderId="8" xfId="0" applyNumberFormat="1" applyFont="1" applyBorder="1" applyAlignment="1" applyProtection="1">
      <alignment horizontal="left"/>
      <protection locked="0"/>
    </xf>
    <xf numFmtId="2" fontId="3" fillId="6" borderId="8" xfId="4" applyNumberFormat="1" applyFont="1" applyFill="1" applyBorder="1" applyAlignment="1" applyProtection="1">
      <alignment vertical="center"/>
      <protection locked="0"/>
    </xf>
    <xf numFmtId="2" fontId="3" fillId="0" borderId="31" xfId="0" applyNumberFormat="1" applyFont="1" applyFill="1" applyBorder="1" applyAlignment="1" applyProtection="1">
      <alignment wrapText="1"/>
      <protection locked="0"/>
    </xf>
    <xf numFmtId="0" fontId="5" fillId="0" borderId="8" xfId="0" applyFont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 wrapText="1"/>
    </xf>
    <xf numFmtId="0" fontId="9" fillId="2" borderId="56" xfId="0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4" xfId="0" applyFont="1" applyFill="1" applyBorder="1" applyAlignment="1">
      <alignment horizontal="center" vertical="center" wrapText="1"/>
    </xf>
    <xf numFmtId="0" fontId="9" fillId="2" borderId="65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39" fontId="9" fillId="2" borderId="31" xfId="0" applyNumberFormat="1" applyFont="1" applyFill="1" applyBorder="1" applyAlignment="1">
      <alignment horizontal="center" vertical="center" wrapText="1"/>
    </xf>
    <xf numFmtId="39" fontId="9" fillId="2" borderId="8" xfId="0" applyNumberFormat="1" applyFont="1" applyFill="1" applyBorder="1" applyAlignment="1">
      <alignment horizontal="center" vertical="center"/>
    </xf>
    <xf numFmtId="39" fontId="9" fillId="2" borderId="4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39" fontId="9" fillId="2" borderId="2" xfId="0" applyNumberFormat="1" applyFont="1" applyFill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39" fontId="9" fillId="2" borderId="8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0" xfId="0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/>
    </xf>
    <xf numFmtId="2" fontId="9" fillId="2" borderId="62" xfId="0" applyNumberFormat="1" applyFont="1" applyFill="1" applyBorder="1" applyAlignment="1">
      <alignment horizontal="center" vertical="center"/>
    </xf>
    <xf numFmtId="2" fontId="9" fillId="2" borderId="63" xfId="0" applyNumberFormat="1" applyFont="1" applyFill="1" applyBorder="1" applyAlignment="1">
      <alignment horizontal="center" vertical="center"/>
    </xf>
    <xf numFmtId="2" fontId="9" fillId="2" borderId="32" xfId="0" applyNumberFormat="1" applyFont="1" applyFill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 vertical="center"/>
    </xf>
    <xf numFmtId="2" fontId="9" fillId="2" borderId="4" xfId="0" applyNumberFormat="1" applyFont="1" applyFill="1" applyBorder="1" applyAlignment="1">
      <alignment horizontal="center" vertical="center"/>
    </xf>
    <xf numFmtId="0" fontId="9" fillId="2" borderId="12" xfId="3" applyFont="1" applyFill="1" applyBorder="1" applyAlignment="1">
      <alignment horizontal="center" vertical="center"/>
    </xf>
    <xf numFmtId="39" fontId="9" fillId="2" borderId="1" xfId="0" applyNumberFormat="1" applyFont="1" applyFill="1" applyBorder="1" applyAlignment="1" applyProtection="1">
      <alignment horizontal="center" vertical="center"/>
      <protection hidden="1"/>
    </xf>
    <xf numFmtId="39" fontId="9" fillId="2" borderId="59" xfId="0" applyNumberFormat="1" applyFont="1" applyFill="1" applyBorder="1" applyAlignment="1" applyProtection="1">
      <alignment horizontal="center" vertical="center"/>
      <protection hidden="1"/>
    </xf>
    <xf numFmtId="39" fontId="9" fillId="2" borderId="60" xfId="0" applyNumberFormat="1" applyFont="1" applyFill="1" applyBorder="1" applyAlignment="1" applyProtection="1">
      <alignment horizontal="center" vertical="center"/>
      <protection hidden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66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68" xfId="0" applyFont="1" applyFill="1" applyBorder="1" applyAlignment="1">
      <alignment horizontal="center" vertical="center" wrapText="1"/>
    </xf>
    <xf numFmtId="0" fontId="9" fillId="2" borderId="69" xfId="0" applyFont="1" applyFill="1" applyBorder="1" applyAlignment="1">
      <alignment horizontal="center" vertical="center" wrapText="1"/>
    </xf>
    <xf numFmtId="0" fontId="9" fillId="2" borderId="59" xfId="0" applyFont="1" applyFill="1" applyBorder="1" applyAlignment="1">
      <alignment horizontal="center" vertical="center" wrapText="1"/>
    </xf>
    <xf numFmtId="0" fontId="9" fillId="2" borderId="67" xfId="0" applyFont="1" applyFill="1" applyBorder="1" applyAlignment="1">
      <alignment horizontal="center" vertical="center" wrapText="1"/>
    </xf>
    <xf numFmtId="0" fontId="9" fillId="2" borderId="20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39" fontId="9" fillId="5" borderId="11" xfId="0" applyNumberFormat="1" applyFont="1" applyFill="1" applyBorder="1" applyAlignment="1">
      <alignment horizontal="center" vertical="center"/>
    </xf>
    <xf numFmtId="39" fontId="9" fillId="5" borderId="17" xfId="0" applyNumberFormat="1" applyFont="1" applyFill="1" applyBorder="1" applyAlignment="1">
      <alignment horizontal="center" vertical="center"/>
    </xf>
    <xf numFmtId="39" fontId="9" fillId="5" borderId="15" xfId="0" applyNumberFormat="1" applyFont="1" applyFill="1" applyBorder="1" applyAlignment="1">
      <alignment horizontal="center" vertical="center"/>
    </xf>
    <xf numFmtId="39" fontId="9" fillId="5" borderId="19" xfId="0" applyNumberFormat="1" applyFont="1" applyFill="1" applyBorder="1" applyAlignment="1">
      <alignment horizontal="center" vertical="center"/>
    </xf>
    <xf numFmtId="39" fontId="9" fillId="5" borderId="66" xfId="0" applyNumberFormat="1" applyFont="1" applyFill="1" applyBorder="1" applyAlignment="1">
      <alignment horizontal="center" vertical="center"/>
    </xf>
    <xf numFmtId="39" fontId="9" fillId="5" borderId="31" xfId="0" applyNumberFormat="1" applyFont="1" applyFill="1" applyBorder="1" applyAlignment="1">
      <alignment horizontal="center" vertical="center"/>
    </xf>
    <xf numFmtId="39" fontId="9" fillId="5" borderId="8" xfId="0" applyNumberFormat="1" applyFont="1" applyFill="1" applyBorder="1" applyAlignment="1">
      <alignment horizontal="center" vertical="center"/>
    </xf>
    <xf numFmtId="39" fontId="9" fillId="5" borderId="12" xfId="0" applyNumberFormat="1" applyFont="1" applyFill="1" applyBorder="1" applyAlignment="1">
      <alignment horizontal="center" vertical="center"/>
    </xf>
    <xf numFmtId="39" fontId="9" fillId="0" borderId="26" xfId="0" applyNumberFormat="1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</cellXfs>
  <cellStyles count="5">
    <cellStyle name="Comma" xfId="1" builtinId="3"/>
    <cellStyle name="Hyperlink" xfId="2" builtinId="8"/>
    <cellStyle name="Normal" xfId="0" builtinId="0"/>
    <cellStyle name="Normal_FORMATS 5 YEAR ALOKE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R_2017-18%20VBR/TSNPDCL%20RSF%20Formats%202017-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7%20ARR_2018-19/2%20NPDCL%20ARR%202018-19%20Working/Sales%20Projection/TSNPDCL%20RSF%20Formats%202018-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odified%20COS_NPDCL%2013-1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odified%20COS_NPDCL%2017-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Load%20Shape%20Synthesis_NPDCL%2017-1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Modified%20COS_NPDCL%2017-1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NPDCL-Retail%20supply%20of%20Electricity%20Formats%20for%202012-13-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Notes"/>
      <sheetName val="1|ARR"/>
      <sheetName val="1.1|Trans Cost"/>
      <sheetName val="1.2|SLDC"/>
      <sheetName val="1.3|Dist Cost"/>
      <sheetName val="1.4| PP Cost-Reg"/>
      <sheetName val="1.4(i)|NCE-B Year"/>
      <sheetName val="1.4(ii)|NCE- Year 1"/>
      <sheetName val="1.4(iii)|NCE- Year 2"/>
      <sheetName val="1.4(iv)|NCE- Year 3"/>
      <sheetName val="1.4(v)|NCE -Year 4"/>
      <sheetName val="1.4 (vi)|NCE-Year 5"/>
      <sheetName val="1.4a|PP Cost- NonReg"/>
      <sheetName val="1.4 b|Sales to Licensees"/>
      <sheetName val="1.4c|D-D Purchases"/>
      <sheetName val="1.5|Int CSD"/>
      <sheetName val="1.6|Supply Margin"/>
      <sheetName val="1.7|Other Costs"/>
      <sheetName val="2|CoS"/>
      <sheetName val="4|PP Requirement"/>
      <sheetName val="A|New Cons Categ"/>
      <sheetName val="3|Sales Forecast"/>
      <sheetName val="4b|Transmission Losses"/>
      <sheetName val="4a| Energy Losses"/>
      <sheetName val="4.1|Energy Availability"/>
      <sheetName val="4.2|Energy Dispatch"/>
      <sheetName val="5b|Cons switching to comp"/>
      <sheetName val="5|Revenue Current Tariff"/>
      <sheetName val="5a|Incentives Current"/>
      <sheetName val="5c|Cons served under open acces"/>
      <sheetName val="6|NTI current"/>
      <sheetName val="7|Total Rev Current"/>
      <sheetName val="8|Rev Gap"/>
      <sheetName val="9|Revenue Gap Adj"/>
      <sheetName val="10|Revenue Proposed Tariff"/>
      <sheetName val="10a|Incentives Proposed"/>
      <sheetName val="11|NTI proposed"/>
      <sheetName val="12|Total Rev Proposed Tariff"/>
      <sheetName val="13|Cost and Revenue"/>
    </sheetNames>
    <sheetDataSet>
      <sheetData sheetId="0"/>
      <sheetData sheetId="1"/>
      <sheetData sheetId="2">
        <row r="9">
          <cell r="J9">
            <v>472.27376592000007</v>
          </cell>
        </row>
        <row r="10">
          <cell r="J10">
            <v>13.039941525480003</v>
          </cell>
        </row>
        <row r="11">
          <cell r="J11">
            <v>1632.93</v>
          </cell>
        </row>
        <row r="12">
          <cell r="J12">
            <v>372.48360404996401</v>
          </cell>
        </row>
        <row r="13">
          <cell r="J13">
            <v>3.3249049999999998</v>
          </cell>
        </row>
        <row r="16">
          <cell r="J16">
            <v>46.516046470990879</v>
          </cell>
        </row>
        <row r="17">
          <cell r="J17">
            <v>13.143550000000001</v>
          </cell>
        </row>
        <row r="18">
          <cell r="J18">
            <v>5.7461382813999995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Notes"/>
      <sheetName val="1|ARR"/>
      <sheetName val="1.1|Trans Cost"/>
      <sheetName val="1.2|SLDC"/>
      <sheetName val="1.3|Dist Cost"/>
      <sheetName val="1.4| PP Cost-Reg"/>
      <sheetName val="1.4(i)|NCE-B Year"/>
      <sheetName val="1.4(ii)|NCE- Year 1"/>
      <sheetName val="1.4(iii)|NCE- Year 2"/>
      <sheetName val="1.4(iv)|NCE- Year 3"/>
      <sheetName val="1.4(v)|NCE -Year 4"/>
      <sheetName val="1.4 (vi)|NCE-Year 5"/>
      <sheetName val="1.4a|PP Cost- NonReg"/>
      <sheetName val="1.4 b|Sales to Licensees"/>
      <sheetName val="1.4c|D-D Purchases"/>
      <sheetName val="1.5|Int CSD"/>
      <sheetName val="1.6|Supply Margin"/>
      <sheetName val="1.7|Other Costs"/>
      <sheetName val="2|CoS"/>
      <sheetName val="3|Sales Forecast"/>
      <sheetName val="4|PP Requirement"/>
      <sheetName val="A|New Cons Categ"/>
      <sheetName val="4a| Energy Losses"/>
      <sheetName val="4b|Transmission Losses"/>
      <sheetName val="4.1|Energy Availability"/>
      <sheetName val="4.2|Energy Dispatch"/>
      <sheetName val="5b|Cons switching to comp"/>
      <sheetName val="5|Revenue Current Tariff"/>
      <sheetName val="5a|Incentives Current"/>
      <sheetName val="5c|Cons served under open acces"/>
      <sheetName val="6|NTI current"/>
      <sheetName val="7|Total Rev Current"/>
      <sheetName val="8|Rev Gap"/>
      <sheetName val="9|Revenue Gap Adj"/>
      <sheetName val="10|Revenue Proposed Tariff"/>
      <sheetName val="10a|Incentives Proposed"/>
      <sheetName val="11|NTI proposed"/>
      <sheetName val="12|Total Rev Proposed Tariff"/>
      <sheetName val="13|Cost and Revenue"/>
    </sheetNames>
    <sheetDataSet>
      <sheetData sheetId="0" refreshError="1"/>
      <sheetData sheetId="1" refreshError="1"/>
      <sheetData sheetId="2">
        <row r="9">
          <cell r="K9">
            <v>448.50877154160003</v>
          </cell>
        </row>
        <row r="10">
          <cell r="K10">
            <v>10.985349998699999</v>
          </cell>
        </row>
        <row r="11">
          <cell r="K11">
            <v>1920.4699999999998</v>
          </cell>
        </row>
        <row r="12">
          <cell r="K12">
            <v>332.6556064806984</v>
          </cell>
        </row>
        <row r="13">
          <cell r="K13">
            <v>0.87466500000000003</v>
          </cell>
        </row>
        <row r="15">
          <cell r="K15">
            <v>9470.5415723370352</v>
          </cell>
        </row>
        <row r="16">
          <cell r="K16">
            <v>53.14846052669364</v>
          </cell>
        </row>
        <row r="17">
          <cell r="K17">
            <v>16.160699999999999</v>
          </cell>
        </row>
        <row r="18">
          <cell r="K18">
            <v>2.0546473089499999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is Sheet"/>
      <sheetName val="Fin Input"/>
      <sheetName val="Tech Input "/>
      <sheetName val="Exp-Classify"/>
      <sheetName val="Exp-Allocation"/>
      <sheetName val="NT Revenue-Clasfy &amp; Alloc"/>
      <sheetName val="Summary"/>
      <sheetName val="COS (PP)"/>
      <sheetName val="COS (Trns)"/>
      <sheetName val="COS(Dist)"/>
      <sheetName val="COS (Retail)"/>
      <sheetName val="COS (RSB)"/>
      <sheetName val="ARR Format"/>
      <sheetName val="Tables 2"/>
    </sheetNames>
    <sheetDataSet>
      <sheetData sheetId="0" refreshError="1"/>
      <sheetData sheetId="1" refreshError="1"/>
      <sheetData sheetId="2" refreshError="1"/>
      <sheetData sheetId="3" refreshError="1">
        <row r="31">
          <cell r="E31">
            <v>0</v>
          </cell>
        </row>
        <row r="32">
          <cell r="E32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is Sheet"/>
      <sheetName val="Fin Input"/>
      <sheetName val="Tech Input "/>
      <sheetName val="Exp-Classify"/>
      <sheetName val="Exp-Allocation"/>
      <sheetName val="NT Revenue-Clasfy &amp; Alloc"/>
      <sheetName val="Summary"/>
      <sheetName val="COS (PP)"/>
      <sheetName val="COS (Trns)"/>
      <sheetName val="COS(Dist)"/>
      <sheetName val="COS (Retail)"/>
      <sheetName val="COS (RSB)"/>
      <sheetName val="ARR Format"/>
      <sheetName val="Tables 2"/>
    </sheetNames>
    <sheetDataSet>
      <sheetData sheetId="0"/>
      <sheetData sheetId="1"/>
      <sheetData sheetId="2"/>
      <sheetData sheetId="3">
        <row r="31">
          <cell r="C31">
            <v>3435.9889511025794</v>
          </cell>
          <cell r="D31">
            <v>6034.5526212344575</v>
          </cell>
        </row>
        <row r="33">
          <cell r="C33">
            <v>1608.64</v>
          </cell>
          <cell r="D33">
            <v>72.94</v>
          </cell>
          <cell r="E33">
            <v>238.89000000000001</v>
          </cell>
        </row>
        <row r="49">
          <cell r="G49">
            <v>211.8544514824498</v>
          </cell>
        </row>
        <row r="59">
          <cell r="C59">
            <v>3224.1344996201296</v>
          </cell>
          <cell r="D59">
            <v>6034.5526212344575</v>
          </cell>
          <cell r="E59">
            <v>0</v>
          </cell>
          <cell r="F59">
            <v>0</v>
          </cell>
        </row>
      </sheetData>
      <sheetData sheetId="4"/>
      <sheetData sheetId="5"/>
      <sheetData sheetId="6">
        <row r="6">
          <cell r="F6">
            <v>2349.6972702806629</v>
          </cell>
        </row>
        <row r="7">
          <cell r="F7">
            <v>576.48673815352527</v>
          </cell>
        </row>
        <row r="8">
          <cell r="F8">
            <v>191.70810232566333</v>
          </cell>
        </row>
        <row r="9">
          <cell r="F9">
            <v>5.4812935966765641</v>
          </cell>
        </row>
        <row r="10">
          <cell r="F10">
            <v>4530.1982713510379</v>
          </cell>
        </row>
        <row r="11">
          <cell r="F11">
            <v>209.49951478937211</v>
          </cell>
        </row>
        <row r="12">
          <cell r="F12">
            <v>32.793185521697716</v>
          </cell>
        </row>
        <row r="17">
          <cell r="F17">
            <v>420.79235919868307</v>
          </cell>
        </row>
        <row r="18">
          <cell r="F18">
            <v>93.785405935294378</v>
          </cell>
        </row>
        <row r="19">
          <cell r="F19">
            <v>317.06572959701242</v>
          </cell>
        </row>
        <row r="21">
          <cell r="F21">
            <v>14.673996728237347</v>
          </cell>
        </row>
        <row r="23">
          <cell r="F23">
            <v>82.354153845163864</v>
          </cell>
        </row>
        <row r="24">
          <cell r="F24">
            <v>10.455961193542203</v>
          </cell>
        </row>
        <row r="25">
          <cell r="F25">
            <v>5.0913481394498481</v>
          </cell>
        </row>
        <row r="26">
          <cell r="F26">
            <v>4.0525516286362224</v>
          </cell>
        </row>
        <row r="29">
          <cell r="F29">
            <v>112.31324589722216</v>
          </cell>
        </row>
        <row r="30">
          <cell r="F30">
            <v>270.11718775963874</v>
          </cell>
        </row>
        <row r="31">
          <cell r="F31">
            <v>2237.2891217071847</v>
          </cell>
        </row>
        <row r="32">
          <cell r="F32">
            <v>180.99150130337205</v>
          </cell>
        </row>
        <row r="34">
          <cell r="F34">
            <v>7.5569178740967349</v>
          </cell>
        </row>
        <row r="35">
          <cell r="F35">
            <v>23.954892155561446</v>
          </cell>
        </row>
        <row r="36">
          <cell r="F36">
            <v>526.98489745068593</v>
          </cell>
        </row>
        <row r="38">
          <cell r="F38">
            <v>52.061853794100699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&amp; Losses ip"/>
      <sheetName val="Assumptions"/>
      <sheetName val="Results"/>
      <sheetName val="Load Shapes"/>
      <sheetName val="Cust-Demand"/>
      <sheetName val="Cat-Shapes"/>
      <sheetName val="Cust-Sales"/>
      <sheetName val="Coml-Loss-Load"/>
      <sheetName val="Cust-Cons"/>
      <sheetName val="Tech-Loss-Load "/>
      <sheetName val="Tech Loss-Balance"/>
      <sheetName val="Tech-Loss-LT"/>
      <sheetName val="Tech-Loss-HT(11kV)"/>
      <sheetName val="Tech-Loss-HT(33kV)"/>
      <sheetName val="Tech-Loss-EHT"/>
      <sheetName val="Compatibility Report"/>
    </sheetNames>
    <sheetDataSet>
      <sheetData sheetId="0">
        <row r="7">
          <cell r="C7">
            <v>3194.6091177214876</v>
          </cell>
          <cell r="D7">
            <v>2953.6453093710247</v>
          </cell>
          <cell r="E7">
            <v>3344817</v>
          </cell>
        </row>
        <row r="8">
          <cell r="C8">
            <v>682.09689386065997</v>
          </cell>
          <cell r="D8">
            <v>722.84273947812926</v>
          </cell>
          <cell r="E8">
            <v>333467</v>
          </cell>
        </row>
        <row r="9">
          <cell r="C9">
            <v>264.33185018718399</v>
          </cell>
          <cell r="D9">
            <v>590.87726486395206</v>
          </cell>
          <cell r="E9">
            <v>20922</v>
          </cell>
        </row>
        <row r="10">
          <cell r="C10">
            <v>7.9308559500440063</v>
          </cell>
          <cell r="D10">
            <v>15.039883994061626</v>
          </cell>
          <cell r="E10">
            <v>5263</v>
          </cell>
        </row>
        <row r="11">
          <cell r="C11">
            <v>7087.8070964228</v>
          </cell>
          <cell r="D11">
            <v>4639.8190785200004</v>
          </cell>
          <cell r="E11">
            <v>1174306</v>
          </cell>
        </row>
        <row r="12">
          <cell r="C12">
            <v>317.10005558390816</v>
          </cell>
          <cell r="D12">
            <v>186.00334552963142</v>
          </cell>
          <cell r="E12">
            <v>56494</v>
          </cell>
        </row>
        <row r="13">
          <cell r="C13">
            <v>48.613708798055725</v>
          </cell>
          <cell r="D13">
            <v>48.452049246025894</v>
          </cell>
          <cell r="E13">
            <v>21795</v>
          </cell>
        </row>
        <row r="14">
          <cell r="C14">
            <v>0</v>
          </cell>
          <cell r="D14">
            <v>0</v>
          </cell>
          <cell r="E14">
            <v>0</v>
          </cell>
        </row>
        <row r="18">
          <cell r="C18">
            <v>692.85048510612557</v>
          </cell>
          <cell r="D18">
            <v>338.56500000000005</v>
          </cell>
          <cell r="E18">
            <v>1760</v>
          </cell>
        </row>
        <row r="20">
          <cell r="C20">
            <v>131.22479926649325</v>
          </cell>
          <cell r="D20">
            <v>79.550600000000003</v>
          </cell>
          <cell r="E20">
            <v>440</v>
          </cell>
        </row>
        <row r="21">
          <cell r="C21">
            <v>7.7340392280000021</v>
          </cell>
          <cell r="D21">
            <v>2.605</v>
          </cell>
          <cell r="E21">
            <v>17</v>
          </cell>
        </row>
        <row r="22">
          <cell r="C22">
            <v>173.05180283000001</v>
          </cell>
          <cell r="D22">
            <v>136.462625</v>
          </cell>
          <cell r="E22">
            <v>295</v>
          </cell>
        </row>
        <row r="23">
          <cell r="C23">
            <v>13.073330109655682</v>
          </cell>
          <cell r="D23">
            <v>5.9250000000000007</v>
          </cell>
          <cell r="E23">
            <v>18</v>
          </cell>
        </row>
        <row r="25">
          <cell r="C25">
            <v>971.90472057737998</v>
          </cell>
          <cell r="D25">
            <v>174.20223515625</v>
          </cell>
          <cell r="E25">
            <v>1</v>
          </cell>
        </row>
        <row r="28">
          <cell r="C28">
            <v>183.982687745406</v>
          </cell>
          <cell r="D28">
            <v>69.110500000000002</v>
          </cell>
          <cell r="E28">
            <v>44</v>
          </cell>
        </row>
        <row r="29">
          <cell r="C29">
            <v>32.244799999999998</v>
          </cell>
          <cell r="D29">
            <v>5.625</v>
          </cell>
          <cell r="E29">
            <v>1</v>
          </cell>
        </row>
        <row r="30">
          <cell r="C30">
            <v>18.514429762500001</v>
          </cell>
          <cell r="D30">
            <v>11.747</v>
          </cell>
          <cell r="E30">
            <v>13</v>
          </cell>
        </row>
        <row r="32">
          <cell r="C32">
            <v>493.20954000000006</v>
          </cell>
          <cell r="D32">
            <v>168.75749999999999</v>
          </cell>
          <cell r="E32">
            <v>27</v>
          </cell>
        </row>
        <row r="33">
          <cell r="C33">
            <v>41.800954079999997</v>
          </cell>
          <cell r="D33">
            <v>13.2125</v>
          </cell>
          <cell r="E33">
            <v>6</v>
          </cell>
        </row>
        <row r="38">
          <cell r="C38">
            <v>695.17516548162894</v>
          </cell>
          <cell r="D38">
            <v>181.92000000000002</v>
          </cell>
          <cell r="E38">
            <v>17</v>
          </cell>
        </row>
        <row r="40">
          <cell r="C40">
            <v>3.0325000000000006</v>
          </cell>
          <cell r="D40">
            <v>18</v>
          </cell>
          <cell r="E40">
            <v>3</v>
          </cell>
        </row>
        <row r="42">
          <cell r="C42">
            <v>3707.6837507600007</v>
          </cell>
          <cell r="D42">
            <v>2976.1075000000001</v>
          </cell>
          <cell r="E42">
            <v>15</v>
          </cell>
        </row>
        <row r="43">
          <cell r="C43">
            <v>368.46732363129854</v>
          </cell>
          <cell r="D43">
            <v>146</v>
          </cell>
          <cell r="E43">
            <v>10</v>
          </cell>
        </row>
        <row r="45">
          <cell r="C45">
            <v>112.6713516539407</v>
          </cell>
          <cell r="D45">
            <v>32.5</v>
          </cell>
          <cell r="E45">
            <v>2</v>
          </cell>
        </row>
      </sheetData>
      <sheetData sheetId="1"/>
      <sheetData sheetId="2">
        <row r="196">
          <cell r="E196">
            <v>0.25959213019062466</v>
          </cell>
        </row>
        <row r="197">
          <cell r="E197">
            <v>5.5426807834314279E-2</v>
          </cell>
        </row>
        <row r="198">
          <cell r="E198">
            <v>2.1479456652982124E-2</v>
          </cell>
        </row>
        <row r="199">
          <cell r="E199">
            <v>6.4445686919447514E-4</v>
          </cell>
        </row>
        <row r="200">
          <cell r="E200">
            <v>0.57595119613661316</v>
          </cell>
        </row>
        <row r="201">
          <cell r="E201">
            <v>2.576737118039139E-2</v>
          </cell>
        </row>
        <row r="202">
          <cell r="E202">
            <v>3.9503224833825233E-3</v>
          </cell>
        </row>
        <row r="203">
          <cell r="E203">
            <v>0</v>
          </cell>
        </row>
        <row r="207">
          <cell r="E207">
            <v>3.892481730545462E-2</v>
          </cell>
        </row>
        <row r="208">
          <cell r="E208">
            <v>0</v>
          </cell>
        </row>
        <row r="209">
          <cell r="E209">
            <v>0</v>
          </cell>
        </row>
        <row r="211">
          <cell r="E211">
            <v>0</v>
          </cell>
        </row>
        <row r="213">
          <cell r="E213">
            <v>7.372299575731431E-3</v>
          </cell>
        </row>
        <row r="214">
          <cell r="E214">
            <v>0</v>
          </cell>
        </row>
        <row r="215">
          <cell r="E215">
            <v>0</v>
          </cell>
        </row>
        <row r="216">
          <cell r="E216">
            <v>4.3450364899002343E-4</v>
          </cell>
        </row>
        <row r="219">
          <cell r="E219">
            <v>9.722169435308306E-3</v>
          </cell>
        </row>
        <row r="220">
          <cell r="E220">
            <v>0</v>
          </cell>
        </row>
        <row r="221">
          <cell r="E221">
            <v>0</v>
          </cell>
        </row>
        <row r="222">
          <cell r="E222">
            <v>0</v>
          </cell>
        </row>
        <row r="224">
          <cell r="E224">
            <v>7.3446868701304395E-4</v>
          </cell>
        </row>
        <row r="225">
          <cell r="E225">
            <v>0</v>
          </cell>
        </row>
        <row r="226">
          <cell r="E226">
            <v>0</v>
          </cell>
        </row>
        <row r="228">
          <cell r="E228">
            <v>0</v>
          </cell>
        </row>
        <row r="232">
          <cell r="F232">
            <v>6.7714131295821156E-2</v>
          </cell>
          <cell r="G232">
            <v>1.1820911303102005E-2</v>
          </cell>
        </row>
        <row r="233">
          <cell r="F233">
            <v>6.7050102576288609E-3</v>
          </cell>
          <cell r="G233">
            <v>7.1702260744423694E-4</v>
          </cell>
        </row>
        <row r="234">
          <cell r="F234">
            <v>1.1840297054807327E-3</v>
          </cell>
        </row>
        <row r="239">
          <cell r="E239">
            <v>0.26248796955534437</v>
          </cell>
          <cell r="L239">
            <v>1</v>
          </cell>
        </row>
        <row r="240">
          <cell r="E240">
            <v>7.6609034039366863E-2</v>
          </cell>
          <cell r="L240">
            <v>1</v>
          </cell>
        </row>
        <row r="241">
          <cell r="E241">
            <v>2.3700359210249648E-2</v>
          </cell>
          <cell r="L241">
            <v>1</v>
          </cell>
        </row>
        <row r="242">
          <cell r="E242">
            <v>5.358517488446645E-4</v>
          </cell>
          <cell r="L242">
            <v>0.86517936718272759</v>
          </cell>
        </row>
        <row r="243">
          <cell r="E243">
            <v>0.4783779755753817</v>
          </cell>
          <cell r="L243">
            <v>1</v>
          </cell>
        </row>
        <row r="244">
          <cell r="E244">
            <v>2.2528111763882488E-2</v>
          </cell>
          <cell r="L244">
            <v>0.80519213135570222</v>
          </cell>
        </row>
        <row r="245">
          <cell r="E245">
            <v>3.4537208233621441E-3</v>
          </cell>
          <cell r="L245">
            <v>0.80519213135570222</v>
          </cell>
        </row>
        <row r="246">
          <cell r="E246">
            <v>0</v>
          </cell>
        </row>
        <row r="250">
          <cell r="E250">
            <v>3.5445685325348038E-2</v>
          </cell>
          <cell r="L250">
            <v>1</v>
          </cell>
        </row>
        <row r="251">
          <cell r="E251">
            <v>0</v>
          </cell>
          <cell r="L251">
            <v>0.93504045907083688</v>
          </cell>
        </row>
        <row r="252">
          <cell r="E252">
            <v>0</v>
          </cell>
          <cell r="L252">
            <v>0.93287031217360672</v>
          </cell>
        </row>
        <row r="254">
          <cell r="E254">
            <v>0</v>
          </cell>
        </row>
        <row r="256">
          <cell r="E256">
            <v>6.615996838500623E-3</v>
          </cell>
          <cell r="L256">
            <v>1</v>
          </cell>
        </row>
        <row r="257">
          <cell r="E257">
            <v>0</v>
          </cell>
          <cell r="L257">
            <v>0.93942996016827363</v>
          </cell>
        </row>
        <row r="258">
          <cell r="E258">
            <v>0</v>
          </cell>
          <cell r="L258">
            <v>0.80000000010786154</v>
          </cell>
        </row>
        <row r="259">
          <cell r="E259">
            <v>3.6649843220407818E-4</v>
          </cell>
        </row>
        <row r="262">
          <cell r="E262">
            <v>8.4999792215008987E-3</v>
          </cell>
          <cell r="L262">
            <v>0.76768554702044256</v>
          </cell>
        </row>
        <row r="263">
          <cell r="E263">
            <v>0</v>
          </cell>
          <cell r="L263">
            <v>0.73127689248195804</v>
          </cell>
        </row>
        <row r="264">
          <cell r="E264">
            <v>0</v>
          </cell>
          <cell r="L264">
            <v>0.70000000009437879</v>
          </cell>
        </row>
        <row r="265">
          <cell r="E265">
            <v>0</v>
          </cell>
          <cell r="L265">
            <v>1</v>
          </cell>
        </row>
        <row r="267">
          <cell r="E267">
            <v>6.3000265281104877E-4</v>
          </cell>
          <cell r="L267">
            <v>1</v>
          </cell>
        </row>
        <row r="268">
          <cell r="E268">
            <v>8.0748814813203382E-2</v>
          </cell>
          <cell r="L268">
            <v>0.83574501997938078</v>
          </cell>
        </row>
        <row r="269">
          <cell r="E269">
            <v>0</v>
          </cell>
          <cell r="L269">
            <v>1</v>
          </cell>
        </row>
        <row r="271">
          <cell r="E271">
            <v>0</v>
          </cell>
          <cell r="L271">
            <v>1</v>
          </cell>
        </row>
        <row r="282">
          <cell r="E282">
            <v>0.17937288878974497</v>
          </cell>
          <cell r="L282">
            <v>0.62017543859649138</v>
          </cell>
        </row>
        <row r="283">
          <cell r="E283">
            <v>5.5259694707769154E-2</v>
          </cell>
          <cell r="L283">
            <v>0.45370370370370394</v>
          </cell>
        </row>
        <row r="284">
          <cell r="E284">
            <v>1.7095563608723507E-2</v>
          </cell>
          <cell r="L284">
            <v>0.56833029456626116</v>
          </cell>
        </row>
        <row r="285">
          <cell r="E285">
            <v>4.406030791200841E-4</v>
          </cell>
          <cell r="L285">
            <v>0.6203738916841377</v>
          </cell>
        </row>
        <row r="286">
          <cell r="E286">
            <v>0.62111522733647673</v>
          </cell>
          <cell r="L286">
            <v>0.755</v>
          </cell>
        </row>
        <row r="287">
          <cell r="E287">
            <v>2.0892853371340815E-2</v>
          </cell>
          <cell r="L287">
            <v>0.50208333333333321</v>
          </cell>
        </row>
        <row r="288">
          <cell r="E288">
            <v>3.2030240041571972E-3</v>
          </cell>
          <cell r="L288">
            <v>0.50208333333333333</v>
          </cell>
        </row>
        <row r="289">
          <cell r="E289">
            <v>0</v>
          </cell>
        </row>
        <row r="293">
          <cell r="E293">
            <v>2.3969730377766198E-2</v>
          </cell>
          <cell r="L293">
            <v>0.68864539694202087</v>
          </cell>
        </row>
        <row r="294">
          <cell r="E294">
            <v>0</v>
          </cell>
          <cell r="L294">
            <v>0.87429511170754581</v>
          </cell>
        </row>
        <row r="295">
          <cell r="L295">
            <v>0.93108339991463829</v>
          </cell>
        </row>
        <row r="297">
          <cell r="E297">
            <v>0</v>
          </cell>
        </row>
        <row r="299">
          <cell r="E299">
            <v>4.5210851649925233E-3</v>
          </cell>
          <cell r="L299">
            <v>0.66384048466027024</v>
          </cell>
        </row>
        <row r="300">
          <cell r="E300">
            <v>0</v>
          </cell>
          <cell r="L300">
            <v>0.72198066287713281</v>
          </cell>
        </row>
        <row r="301">
          <cell r="L301">
            <v>0.63833333333333342</v>
          </cell>
        </row>
        <row r="302">
          <cell r="E302">
            <v>3.0135263731053162E-4</v>
          </cell>
        </row>
        <row r="305">
          <cell r="E305">
            <v>7.882987326926166E-3</v>
          </cell>
          <cell r="L305">
            <v>0</v>
          </cell>
        </row>
        <row r="306">
          <cell r="E306">
            <v>0</v>
          </cell>
          <cell r="L306">
            <v>0.50208333333333321</v>
          </cell>
        </row>
        <row r="307">
          <cell r="L307">
            <v>0.58124999999999993</v>
          </cell>
        </row>
        <row r="308">
          <cell r="L308">
            <v>0.85664404038413766</v>
          </cell>
        </row>
        <row r="310">
          <cell r="E310">
            <v>4.1845901918401959E-4</v>
          </cell>
          <cell r="L310">
            <v>0</v>
          </cell>
        </row>
        <row r="311">
          <cell r="L311">
            <v>0.72705679083035657</v>
          </cell>
        </row>
        <row r="312">
          <cell r="E312">
            <v>0</v>
          </cell>
          <cell r="L312">
            <v>0</v>
          </cell>
        </row>
        <row r="314">
          <cell r="L314">
            <v>1.0000000000000004</v>
          </cell>
        </row>
        <row r="322">
          <cell r="E322">
            <v>0.26372473133994589</v>
          </cell>
          <cell r="L322">
            <v>0.93172581465191762</v>
          </cell>
        </row>
        <row r="323">
          <cell r="E323">
            <v>8.124610268063559E-2</v>
          </cell>
          <cell r="L323">
            <v>0.98348835991035766</v>
          </cell>
        </row>
        <row r="324">
          <cell r="E324">
            <v>2.5134918382790306E-2</v>
          </cell>
          <cell r="L324">
            <v>0.98348835991035755</v>
          </cell>
        </row>
        <row r="325">
          <cell r="E325">
            <v>6.4780095505235754E-4</v>
          </cell>
          <cell r="L325">
            <v>0.96995091830913793</v>
          </cell>
        </row>
        <row r="326">
          <cell r="E326">
            <v>0.50733371868100974</v>
          </cell>
          <cell r="L326">
            <v>0.98348835991035743</v>
          </cell>
        </row>
        <row r="327">
          <cell r="E327">
            <v>1.706551140308344E-2</v>
          </cell>
          <cell r="L327">
            <v>0.56564077762838916</v>
          </cell>
        </row>
        <row r="328">
          <cell r="E328">
            <v>2.6162650785782398E-3</v>
          </cell>
          <cell r="L328">
            <v>0.56564077762838916</v>
          </cell>
        </row>
        <row r="329">
          <cell r="E329">
            <v>0</v>
          </cell>
        </row>
        <row r="333">
          <cell r="E333">
            <v>3.5241728818768601E-2</v>
          </cell>
          <cell r="L333">
            <v>0.92345973464220199</v>
          </cell>
        </row>
        <row r="334">
          <cell r="E334">
            <v>0</v>
          </cell>
          <cell r="L334">
            <v>0.97962084530465809</v>
          </cell>
        </row>
        <row r="335">
          <cell r="E335">
            <v>0</v>
          </cell>
          <cell r="L335">
            <v>0.92487680996255228</v>
          </cell>
        </row>
        <row r="337">
          <cell r="E337">
            <v>0</v>
          </cell>
        </row>
        <row r="339">
          <cell r="E339">
            <v>6.2778821739903736E-3</v>
          </cell>
          <cell r="L339">
            <v>0.88133700990413655</v>
          </cell>
        </row>
        <row r="340">
          <cell r="E340">
            <v>0</v>
          </cell>
          <cell r="L340">
            <v>0.60447597126710739</v>
          </cell>
        </row>
        <row r="341">
          <cell r="E341">
            <v>0</v>
          </cell>
          <cell r="L341">
            <v>0.60000000005563303</v>
          </cell>
        </row>
        <row r="342">
          <cell r="E342">
            <v>2.0275940016167748E-4</v>
          </cell>
        </row>
        <row r="345">
          <cell r="E345">
            <v>6.4389103645629674E-3</v>
          </cell>
          <cell r="L345">
            <v>0.54013462212582952</v>
          </cell>
        </row>
        <row r="346">
          <cell r="E346">
            <v>0</v>
          </cell>
          <cell r="L346">
            <v>0.51835409955608858</v>
          </cell>
        </row>
        <row r="347">
          <cell r="E347">
            <v>0</v>
          </cell>
          <cell r="L347">
            <v>0.5000000000463608</v>
          </cell>
        </row>
        <row r="348">
          <cell r="L348">
            <v>0.8097185090870932</v>
          </cell>
        </row>
        <row r="350">
          <cell r="E350">
            <v>5.4688305415697888E-4</v>
          </cell>
          <cell r="L350">
            <v>0.8062620615127899</v>
          </cell>
        </row>
        <row r="351">
          <cell r="E351">
            <v>5.3522787667263816E-2</v>
          </cell>
          <cell r="L351">
            <v>0.51835409955608858</v>
          </cell>
        </row>
        <row r="352">
          <cell r="E352">
            <v>0</v>
          </cell>
          <cell r="L352">
            <v>0.32834123898389395</v>
          </cell>
        </row>
        <row r="354">
          <cell r="E354">
            <v>0</v>
          </cell>
          <cell r="L354">
            <v>0.99999999995789479</v>
          </cell>
        </row>
        <row r="437">
          <cell r="G437">
            <v>1.1424866938462895E-2</v>
          </cell>
        </row>
        <row r="438">
          <cell r="G438">
            <v>1.524249760080596E-3</v>
          </cell>
        </row>
        <row r="439">
          <cell r="G439">
            <v>0</v>
          </cell>
        </row>
        <row r="440">
          <cell r="G440">
            <v>0.11771820640862278</v>
          </cell>
        </row>
        <row r="441">
          <cell r="G441">
            <v>1.4400498540386388E-2</v>
          </cell>
        </row>
        <row r="442">
          <cell r="G442">
            <v>1.8746603133451053E-3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is Sheet"/>
      <sheetName val="Fin Input"/>
      <sheetName val="Tech Input "/>
      <sheetName val="Exp-Classify"/>
      <sheetName val="Exp-Allocation"/>
      <sheetName val="NT Revenue-Clasfy &amp; Alloc"/>
      <sheetName val="Summary"/>
      <sheetName val="COS (PP)"/>
      <sheetName val="COS (Trns)"/>
      <sheetName val="COS(Dist)"/>
      <sheetName val="COS (Retail)"/>
      <sheetName val="COS (RSB)"/>
      <sheetName val="ARR Format"/>
      <sheetName val="Tables 2"/>
    </sheetNames>
    <sheetDataSet>
      <sheetData sheetId="0"/>
      <sheetData sheetId="1"/>
      <sheetData sheetId="2"/>
      <sheetData sheetId="3">
        <row r="31">
          <cell r="C31">
            <v>2652.5361905465925</v>
          </cell>
        </row>
      </sheetData>
      <sheetData sheetId="4"/>
      <sheetData sheetId="5"/>
      <sheetData sheetId="6">
        <row r="6">
          <cell r="F6">
            <v>2122.1995737691095</v>
          </cell>
        </row>
        <row r="13">
          <cell r="F13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Notes"/>
      <sheetName val="1|ARR"/>
      <sheetName val="1.1|Trans Cost"/>
      <sheetName val="1.2|SLDC"/>
      <sheetName val="1.3|Dist Cost"/>
      <sheetName val="1.4| PP Cost-Reg"/>
      <sheetName val="1.4a|PP Cost- NonReg"/>
      <sheetName val="1.4(i)|NCE-B Year"/>
      <sheetName val="1.4(ii)|NCE- Year 1"/>
      <sheetName val="1.4(iii)|NCE- Year 2"/>
      <sheetName val="1.4(iv)|NCE- Year 3"/>
      <sheetName val="1.4(v)|NCE -Year 4"/>
      <sheetName val="1.4 (vi)|NCE-Year 5"/>
      <sheetName val="1.4 b|Sales to Licensees"/>
      <sheetName val="1.4c|D-D Purchases"/>
      <sheetName val="1.5|Int CSD"/>
      <sheetName val="1.6|Supply Margin"/>
      <sheetName val="1.7|Other Costs"/>
      <sheetName val="2|CoS"/>
      <sheetName val="3|Sales Forecast"/>
      <sheetName val="A|New Cons Categ"/>
      <sheetName val="4|PP Requirement"/>
      <sheetName val="4a| Energy Losses"/>
      <sheetName val="4b|Transmission Losses"/>
      <sheetName val="4.1|Energy Availability"/>
      <sheetName val="4.2|Energy Dispatch"/>
      <sheetName val="5|Revenue Current Tariff"/>
      <sheetName val="5a|Incentives Current"/>
      <sheetName val="5b|Cons switching to comp"/>
      <sheetName val="5c|Cons served under open acces"/>
      <sheetName val="6|NTI current"/>
      <sheetName val="7|Total Rev Current"/>
      <sheetName val="8|Rev Gap"/>
      <sheetName val="9|Revenue Gap Adj"/>
      <sheetName val="10|Revenue Proposed Tariff"/>
      <sheetName val="10a|Incentives Proposed"/>
      <sheetName val="11|NTI proposed"/>
      <sheetName val="12|Total Rev Proposed Tariff"/>
      <sheetName val="13|Cost and Reven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>
        <row r="796">
          <cell r="J796">
            <v>1082.5948384925998</v>
          </cell>
        </row>
        <row r="917">
          <cell r="D917">
            <v>0</v>
          </cell>
          <cell r="J917">
            <v>0</v>
          </cell>
        </row>
        <row r="942">
          <cell r="D942">
            <v>0</v>
          </cell>
          <cell r="J942">
            <v>0</v>
          </cell>
        </row>
        <row r="943">
          <cell r="D943">
            <v>0</v>
          </cell>
          <cell r="J943">
            <v>0</v>
          </cell>
        </row>
        <row r="944">
          <cell r="J944">
            <v>0</v>
          </cell>
        </row>
        <row r="970">
          <cell r="D970">
            <v>0</v>
          </cell>
          <cell r="J970">
            <v>0</v>
          </cell>
        </row>
        <row r="971">
          <cell r="D971">
            <v>0</v>
          </cell>
          <cell r="J971">
            <v>0</v>
          </cell>
        </row>
        <row r="972">
          <cell r="D972">
            <v>0</v>
          </cell>
          <cell r="J972">
            <v>0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41"/>
  <sheetViews>
    <sheetView workbookViewId="0">
      <selection activeCell="F13" sqref="F13"/>
    </sheetView>
  </sheetViews>
  <sheetFormatPr defaultRowHeight="12.75" x14ac:dyDescent="0.2"/>
  <cols>
    <col min="1" max="1" width="10.5703125" style="2" customWidth="1"/>
    <col min="2" max="2" width="9.140625" style="2"/>
    <col min="3" max="3" width="50.85546875" style="2" bestFit="1" customWidth="1"/>
    <col min="4" max="4" width="16.140625" style="2" customWidth="1"/>
    <col min="5" max="5" width="5.5703125" style="2" customWidth="1"/>
    <col min="6" max="6" width="10.42578125" style="2" customWidth="1"/>
    <col min="7" max="7" width="11.28515625" style="2" customWidth="1"/>
    <col min="8" max="16384" width="9.140625" style="2"/>
  </cols>
  <sheetData>
    <row r="1" spans="2:7" s="1" customFormat="1" ht="13.5" thickBot="1" x14ac:dyDescent="0.25"/>
    <row r="2" spans="2:7" ht="18" customHeight="1" x14ac:dyDescent="0.2">
      <c r="B2" s="1"/>
      <c r="C2" s="3" t="s">
        <v>19</v>
      </c>
      <c r="D2" s="140" t="s">
        <v>236</v>
      </c>
      <c r="F2" s="267" t="s">
        <v>82</v>
      </c>
      <c r="G2" s="266" t="s">
        <v>191</v>
      </c>
    </row>
    <row r="3" spans="2:7" ht="16.5" customHeight="1" x14ac:dyDescent="0.2">
      <c r="C3" s="4" t="s">
        <v>48</v>
      </c>
      <c r="D3" s="141" t="s">
        <v>240</v>
      </c>
      <c r="F3" s="267" t="s">
        <v>203</v>
      </c>
      <c r="G3" s="266" t="s">
        <v>198</v>
      </c>
    </row>
    <row r="4" spans="2:7" ht="19.5" customHeight="1" x14ac:dyDescent="0.2">
      <c r="C4" s="4" t="s">
        <v>49</v>
      </c>
      <c r="D4" s="141" t="s">
        <v>194</v>
      </c>
      <c r="F4" s="267" t="s">
        <v>204</v>
      </c>
      <c r="G4" s="266" t="s">
        <v>199</v>
      </c>
    </row>
    <row r="5" spans="2:7" ht="19.5" customHeight="1" x14ac:dyDescent="0.2">
      <c r="C5" s="4" t="s">
        <v>192</v>
      </c>
      <c r="D5" s="141" t="s">
        <v>202</v>
      </c>
      <c r="F5" s="267" t="s">
        <v>205</v>
      </c>
      <c r="G5" s="266" t="s">
        <v>200</v>
      </c>
    </row>
    <row r="6" spans="2:7" ht="19.5" customHeight="1" thickBot="1" x14ac:dyDescent="0.25">
      <c r="C6" s="5" t="s">
        <v>53</v>
      </c>
      <c r="D6" s="142" t="s">
        <v>182</v>
      </c>
      <c r="F6" s="267" t="s">
        <v>206</v>
      </c>
      <c r="G6" s="266" t="s">
        <v>201</v>
      </c>
    </row>
    <row r="7" spans="2:7" ht="18.75" customHeight="1" x14ac:dyDescent="0.2">
      <c r="F7" s="267" t="s">
        <v>207</v>
      </c>
      <c r="G7" s="266" t="s">
        <v>202</v>
      </c>
    </row>
    <row r="8" spans="2:7" x14ac:dyDescent="0.2">
      <c r="B8" s="356" t="s">
        <v>22</v>
      </c>
      <c r="C8" s="356" t="s">
        <v>23</v>
      </c>
      <c r="D8" s="356" t="s">
        <v>24</v>
      </c>
    </row>
    <row r="9" spans="2:7" x14ac:dyDescent="0.2">
      <c r="B9" s="356"/>
      <c r="C9" s="356"/>
      <c r="D9" s="356"/>
    </row>
    <row r="10" spans="2:7" ht="13.5" customHeight="1" x14ac:dyDescent="0.2">
      <c r="B10" s="356"/>
      <c r="C10" s="356"/>
      <c r="D10" s="356"/>
    </row>
    <row r="11" spans="2:7" x14ac:dyDescent="0.2">
      <c r="B11" s="65"/>
      <c r="C11" s="66"/>
      <c r="D11" s="66"/>
    </row>
    <row r="12" spans="2:7" ht="15" customHeight="1" x14ac:dyDescent="0.2">
      <c r="B12" s="65">
        <v>1</v>
      </c>
      <c r="C12" s="66" t="s">
        <v>123</v>
      </c>
      <c r="D12" s="160" t="s">
        <v>145</v>
      </c>
    </row>
    <row r="13" spans="2:7" ht="15" customHeight="1" x14ac:dyDescent="0.2">
      <c r="B13" s="65">
        <v>2</v>
      </c>
      <c r="C13" s="66" t="s">
        <v>160</v>
      </c>
      <c r="D13" s="160" t="s">
        <v>146</v>
      </c>
    </row>
    <row r="14" spans="2:7" ht="15" customHeight="1" x14ac:dyDescent="0.2">
      <c r="B14" s="65">
        <v>3</v>
      </c>
      <c r="C14" s="66" t="s">
        <v>158</v>
      </c>
      <c r="D14" s="160" t="s">
        <v>147</v>
      </c>
    </row>
    <row r="15" spans="2:7" ht="15" customHeight="1" x14ac:dyDescent="0.2">
      <c r="B15" s="65">
        <v>4</v>
      </c>
      <c r="C15" s="66" t="s">
        <v>161</v>
      </c>
      <c r="D15" s="160" t="s">
        <v>148</v>
      </c>
    </row>
    <row r="16" spans="2:7" ht="15" customHeight="1" x14ac:dyDescent="0.2">
      <c r="B16" s="65">
        <v>5</v>
      </c>
      <c r="C16" s="66" t="s">
        <v>101</v>
      </c>
      <c r="D16" s="160" t="s">
        <v>149</v>
      </c>
    </row>
    <row r="17" spans="2:16" ht="15" customHeight="1" x14ac:dyDescent="0.2">
      <c r="B17" s="65">
        <v>6</v>
      </c>
      <c r="C17" s="67" t="s">
        <v>156</v>
      </c>
      <c r="D17" s="160" t="s">
        <v>150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2:16" ht="15" customHeight="1" x14ac:dyDescent="0.2">
      <c r="B18" s="65">
        <v>7</v>
      </c>
      <c r="C18" s="66" t="s">
        <v>100</v>
      </c>
      <c r="D18" s="160" t="s">
        <v>151</v>
      </c>
    </row>
    <row r="33" spans="1:7" hidden="1" x14ac:dyDescent="0.2"/>
    <row r="34" spans="1:7" hidden="1" x14ac:dyDescent="0.2"/>
    <row r="35" spans="1:7" ht="13.5" hidden="1" thickBot="1" x14ac:dyDescent="0.25">
      <c r="A35" s="7" t="s">
        <v>25</v>
      </c>
      <c r="B35" s="7"/>
      <c r="C35" s="7" t="s">
        <v>49</v>
      </c>
    </row>
    <row r="36" spans="1:7" hidden="1" x14ac:dyDescent="0.2">
      <c r="A36" s="351" t="s">
        <v>236</v>
      </c>
      <c r="C36" s="2" t="s">
        <v>193</v>
      </c>
      <c r="D36" s="2" t="s">
        <v>184</v>
      </c>
    </row>
    <row r="37" spans="1:7" hidden="1" x14ac:dyDescent="0.2">
      <c r="A37" s="352" t="s">
        <v>237</v>
      </c>
      <c r="C37" s="2" t="s">
        <v>194</v>
      </c>
      <c r="D37" s="2" t="s">
        <v>185</v>
      </c>
    </row>
    <row r="38" spans="1:7" hidden="1" x14ac:dyDescent="0.2">
      <c r="A38" s="268"/>
      <c r="B38" s="270" t="s">
        <v>26</v>
      </c>
      <c r="D38" s="2" t="s">
        <v>186</v>
      </c>
      <c r="F38" s="66" t="s">
        <v>82</v>
      </c>
      <c r="G38" s="250" t="str">
        <f t="shared" ref="G38:G43" si="0">G2</f>
        <v>FY 2013-14</v>
      </c>
    </row>
    <row r="39" spans="1:7" ht="13.5" hidden="1" thickBot="1" x14ac:dyDescent="0.25">
      <c r="A39" s="269"/>
      <c r="B39" s="271" t="s">
        <v>28</v>
      </c>
      <c r="D39" s="2" t="s">
        <v>187</v>
      </c>
      <c r="F39" s="251" t="s">
        <v>0</v>
      </c>
      <c r="G39" s="250" t="str">
        <f t="shared" si="0"/>
        <v>FY 2014-15</v>
      </c>
    </row>
    <row r="40" spans="1:7" hidden="1" x14ac:dyDescent="0.2">
      <c r="B40" s="271" t="s">
        <v>30</v>
      </c>
      <c r="D40" s="2" t="s">
        <v>188</v>
      </c>
      <c r="F40" s="251" t="s">
        <v>1</v>
      </c>
      <c r="G40" s="250" t="str">
        <f t="shared" si="0"/>
        <v>FY 2015-16</v>
      </c>
    </row>
    <row r="41" spans="1:7" hidden="1" x14ac:dyDescent="0.2">
      <c r="A41" s="270" t="s">
        <v>27</v>
      </c>
      <c r="B41" s="271" t="s">
        <v>32</v>
      </c>
      <c r="D41" s="2" t="s">
        <v>189</v>
      </c>
      <c r="F41" s="251" t="s">
        <v>2</v>
      </c>
      <c r="G41" s="250" t="str">
        <f t="shared" si="0"/>
        <v>FY 2016-17</v>
      </c>
    </row>
    <row r="42" spans="1:7" hidden="1" x14ac:dyDescent="0.2">
      <c r="A42" s="271" t="s">
        <v>29</v>
      </c>
      <c r="B42" s="271" t="s">
        <v>16</v>
      </c>
      <c r="D42" s="2" t="s">
        <v>190</v>
      </c>
      <c r="F42" s="251" t="s">
        <v>195</v>
      </c>
      <c r="G42" s="250" t="str">
        <f t="shared" si="0"/>
        <v>FY 2017-18</v>
      </c>
    </row>
    <row r="43" spans="1:7" hidden="1" x14ac:dyDescent="0.2">
      <c r="A43" s="271" t="s">
        <v>31</v>
      </c>
      <c r="B43" s="271" t="s">
        <v>34</v>
      </c>
      <c r="D43" s="2" t="s">
        <v>191</v>
      </c>
      <c r="F43" s="251" t="s">
        <v>196</v>
      </c>
      <c r="G43" s="250" t="str">
        <f t="shared" si="0"/>
        <v>FY 2018-19</v>
      </c>
    </row>
    <row r="44" spans="1:7" hidden="1" x14ac:dyDescent="0.2">
      <c r="A44" s="272" t="s">
        <v>33</v>
      </c>
      <c r="B44" s="271" t="s">
        <v>35</v>
      </c>
      <c r="D44" s="2" t="s">
        <v>198</v>
      </c>
    </row>
    <row r="45" spans="1:7" hidden="1" x14ac:dyDescent="0.2">
      <c r="B45" s="271" t="s">
        <v>36</v>
      </c>
      <c r="D45" s="2" t="s">
        <v>199</v>
      </c>
    </row>
    <row r="46" spans="1:7" hidden="1" x14ac:dyDescent="0.2">
      <c r="B46" s="271" t="s">
        <v>37</v>
      </c>
      <c r="D46" s="2" t="s">
        <v>200</v>
      </c>
    </row>
    <row r="47" spans="1:7" hidden="1" x14ac:dyDescent="0.2">
      <c r="B47" s="271" t="s">
        <v>38</v>
      </c>
      <c r="D47" s="2" t="s">
        <v>201</v>
      </c>
    </row>
    <row r="48" spans="1:7" hidden="1" x14ac:dyDescent="0.2">
      <c r="B48" s="271" t="s">
        <v>39</v>
      </c>
      <c r="D48" s="2" t="s">
        <v>202</v>
      </c>
    </row>
    <row r="49" spans="2:2" hidden="1" x14ac:dyDescent="0.2">
      <c r="B49" s="272" t="s">
        <v>40</v>
      </c>
    </row>
    <row r="50" spans="2:2" hidden="1" x14ac:dyDescent="0.2"/>
    <row r="51" spans="2:2" hidden="1" x14ac:dyDescent="0.2"/>
    <row r="52" spans="2:2" hidden="1" x14ac:dyDescent="0.2"/>
    <row r="126" spans="1:4" x14ac:dyDescent="0.2">
      <c r="A126" s="7" t="s">
        <v>20</v>
      </c>
      <c r="B126" s="2" t="s">
        <v>21</v>
      </c>
      <c r="D126" s="2" t="s">
        <v>42</v>
      </c>
    </row>
    <row r="127" spans="1:4" x14ac:dyDescent="0.2">
      <c r="A127" s="2" t="s">
        <v>43</v>
      </c>
      <c r="B127" s="2" t="str">
        <f>"FY" &amp; (RIGHT($D$5,4)-1)</f>
        <v>FY43677</v>
      </c>
    </row>
    <row r="128" spans="1:4" x14ac:dyDescent="0.2">
      <c r="A128" s="2" t="s">
        <v>44</v>
      </c>
      <c r="B128" s="2" t="str">
        <f>$D$5</f>
        <v>FY 2018-19</v>
      </c>
    </row>
    <row r="129" spans="1:4" x14ac:dyDescent="0.2">
      <c r="A129" s="2" t="s">
        <v>45</v>
      </c>
      <c r="B129" s="2" t="str">
        <f>"FY" &amp; (RIGHT($D$5,4)+1)</f>
        <v>FY43679</v>
      </c>
      <c r="C129" s="2" t="s">
        <v>41</v>
      </c>
    </row>
    <row r="130" spans="1:4" x14ac:dyDescent="0.2">
      <c r="A130" s="2" t="s">
        <v>46</v>
      </c>
      <c r="B130" s="2" t="str">
        <f>"FY" &amp; (RIGHT($D$5,4)+2)</f>
        <v>FY43680</v>
      </c>
    </row>
    <row r="131" spans="1:4" x14ac:dyDescent="0.2">
      <c r="A131" s="2" t="s">
        <v>47</v>
      </c>
      <c r="B131" s="2" t="str">
        <f>"FY" &amp; (RIGHT($D$5,4)+3)</f>
        <v>FY43681</v>
      </c>
    </row>
    <row r="136" spans="1:4" x14ac:dyDescent="0.2">
      <c r="A136" s="7" t="s">
        <v>20</v>
      </c>
      <c r="B136" s="2" t="s">
        <v>21</v>
      </c>
      <c r="D136" s="2" t="s">
        <v>42</v>
      </c>
    </row>
    <row r="137" spans="1:4" x14ac:dyDescent="0.2">
      <c r="A137" s="2" t="s">
        <v>43</v>
      </c>
      <c r="B137" s="2" t="str">
        <f>"FY" &amp; (RIGHT($D$5,4)-1)</f>
        <v>FY43677</v>
      </c>
    </row>
    <row r="138" spans="1:4" x14ac:dyDescent="0.2">
      <c r="A138" s="2" t="s">
        <v>44</v>
      </c>
      <c r="B138" s="2" t="str">
        <f>$D$5</f>
        <v>FY 2018-19</v>
      </c>
    </row>
    <row r="139" spans="1:4" x14ac:dyDescent="0.2">
      <c r="A139" s="2" t="s">
        <v>45</v>
      </c>
      <c r="B139" s="2" t="str">
        <f>"FY" &amp; (RIGHT($D$5,4)+1)</f>
        <v>FY43679</v>
      </c>
      <c r="C139" s="2" t="s">
        <v>41</v>
      </c>
    </row>
    <row r="140" spans="1:4" x14ac:dyDescent="0.2">
      <c r="A140" s="2" t="s">
        <v>46</v>
      </c>
      <c r="B140" s="2" t="str">
        <f>"FY" &amp; (RIGHT($D$5,4)+2)</f>
        <v>FY43680</v>
      </c>
    </row>
    <row r="141" spans="1:4" x14ac:dyDescent="0.2">
      <c r="A141" s="2" t="s">
        <v>47</v>
      </c>
      <c r="B141" s="2" t="str">
        <f>"FY" &amp; (RIGHT($D$5,4)+3)</f>
        <v>FY43681</v>
      </c>
    </row>
  </sheetData>
  <sheetProtection password="C89E" sheet="1" objects="1" scenarios="1"/>
  <dataConsolidate/>
  <mergeCells count="3">
    <mergeCell ref="B8:B10"/>
    <mergeCell ref="C8:C10"/>
    <mergeCell ref="D8:D10"/>
  </mergeCells>
  <phoneticPr fontId="3" type="noConversion"/>
  <dataValidations count="10">
    <dataValidation type="list" allowBlank="1" showInputMessage="1" showErrorMessage="1" errorTitle="RIMS" error="Select year from the list" sqref="D4">
      <formula1>$C$36:$C$37</formula1>
    </dataValidation>
    <dataValidation type="list" allowBlank="1" showInputMessage="1" showErrorMessage="1" sqref="D2">
      <formula1>$A$36:$A$39</formula1>
    </dataValidation>
    <dataValidation type="list" allowBlank="1" showInputMessage="1" showErrorMessage="1" errorTitle="RIMS" error="Please Enter Compleate year like '2004'" sqref="D5">
      <formula1>$D$36:$D$48</formula1>
    </dataValidation>
    <dataValidation allowBlank="1" showInputMessage="1" showErrorMessage="1" errorTitle="RIMS" error="Select Period Type from the list_x000a_Yearly,Quarterly,Monthly" sqref="D3"/>
    <dataValidation type="list" allowBlank="1" showInputMessage="1" showErrorMessage="1" promptTitle="Year choice" prompt="Select appropriate 5th Year from Pop-up List." sqref="G7">
      <formula1>$D$38:$D$48</formula1>
    </dataValidation>
    <dataValidation type="list" allowBlank="1" showInputMessage="1" showErrorMessage="1" promptTitle="Year choice" prompt="Select the relevant Base Year from the Pop-up List." sqref="G2">
      <formula1>$D$38:$D$48</formula1>
    </dataValidation>
    <dataValidation type="list" allowBlank="1" showInputMessage="1" showErrorMessage="1" promptTitle="Year choice" prompt="Select appropriate 1st Year from Pop-up List." sqref="G3">
      <formula1>$D$38:$D$48</formula1>
    </dataValidation>
    <dataValidation type="list" allowBlank="1" showInputMessage="1" showErrorMessage="1" promptTitle="Year choice" prompt="Select appropriate 2nd Year from Pop-up List." sqref="G4">
      <formula1>$D$38:$D$48</formula1>
    </dataValidation>
    <dataValidation type="list" allowBlank="1" showInputMessage="1" showErrorMessage="1" promptTitle="Year choice" prompt="Select appropriate 4th Year from Pop-up List." sqref="G6">
      <formula1>$D$38:$D$48</formula1>
    </dataValidation>
    <dataValidation type="list" allowBlank="1" showInputMessage="1" showErrorMessage="1" promptTitle="Year choice" prompt="Select appropriate 3rd Year from Pop-up List." sqref="G5">
      <formula1>$D$38:$D$48</formula1>
    </dataValidation>
  </dataValidations>
  <hyperlinks>
    <hyperlink ref="D12" location="'1| New Consumer Categories'!A1" display="Form 1"/>
    <hyperlink ref="D13" location="'2|ARR'!A1" display="Form 2"/>
    <hyperlink ref="D14" location="'3| Percent Cost Allocation'!A1" display="Form 3"/>
    <hyperlink ref="D15" location="'4|Cost Allocation Factor'!A1" display="Form 4"/>
    <hyperlink ref="D16" location="'5|Transmission Contracts'!A1" display="Form 5"/>
    <hyperlink ref="D17" location="'6|Losses'!A1" display="Form 6"/>
    <hyperlink ref="D18" location="'7|Asset Base Allocation'!A1" display="Form 7"/>
  </hyperlinks>
  <printOptions horizontalCentered="1"/>
  <pageMargins left="0.75" right="0.75" top="1" bottom="1" header="0.5" footer="0.5"/>
  <pageSetup paperSize="9" orientation="landscape" r:id="rId1"/>
  <headerFooter alignWithMargins="0"/>
  <cellWatches>
    <cellWatch r="D4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2"/>
  <sheetViews>
    <sheetView zoomScale="120" workbookViewId="0">
      <selection activeCell="D19" sqref="D19"/>
    </sheetView>
  </sheetViews>
  <sheetFormatPr defaultRowHeight="12.75" x14ac:dyDescent="0.2"/>
  <cols>
    <col min="1" max="1" width="13.140625" bestFit="1" customWidth="1"/>
    <col min="2" max="2" width="8.140625" customWidth="1"/>
    <col min="3" max="3" width="21.85546875" customWidth="1"/>
    <col min="4" max="4" width="22" customWidth="1"/>
    <col min="5" max="5" width="35.28515625" bestFit="1" customWidth="1"/>
    <col min="6" max="6" width="22.28515625" style="169" customWidth="1"/>
    <col min="9" max="9" width="24.5703125" customWidth="1"/>
    <col min="10" max="10" width="24.7109375" bestFit="1" customWidth="1"/>
    <col min="11" max="11" width="35.28515625" bestFit="1" customWidth="1"/>
    <col min="12" max="12" width="26.140625" style="161" customWidth="1"/>
  </cols>
  <sheetData>
    <row r="1" spans="1:12" x14ac:dyDescent="0.2">
      <c r="A1" s="9" t="s">
        <v>171</v>
      </c>
    </row>
    <row r="3" spans="1:12" x14ac:dyDescent="0.2">
      <c r="B3" s="8" t="s">
        <v>145</v>
      </c>
      <c r="C3" s="8" t="s">
        <v>123</v>
      </c>
      <c r="G3" s="8"/>
      <c r="H3" s="8"/>
    </row>
    <row r="4" spans="1:12" s="12" customFormat="1" ht="11.25" x14ac:dyDescent="0.2">
      <c r="B4" s="10"/>
      <c r="C4" s="32"/>
      <c r="D4" s="11"/>
      <c r="E4" s="11"/>
      <c r="F4" s="170"/>
      <c r="H4" s="34"/>
      <c r="I4" s="34"/>
      <c r="J4" s="35"/>
      <c r="K4" s="35"/>
      <c r="L4" s="162"/>
    </row>
    <row r="5" spans="1:12" s="12" customFormat="1" ht="11.25" x14ac:dyDescent="0.2">
      <c r="B5" s="10"/>
      <c r="C5" s="32"/>
      <c r="D5" s="11"/>
      <c r="E5" s="11"/>
      <c r="F5" s="170"/>
      <c r="H5" s="34"/>
      <c r="I5" s="34"/>
      <c r="J5" s="35"/>
      <c r="K5" s="35"/>
      <c r="L5" s="162"/>
    </row>
    <row r="6" spans="1:12" s="12" customFormat="1" ht="11.25" x14ac:dyDescent="0.2">
      <c r="B6" s="143" t="s">
        <v>166</v>
      </c>
      <c r="C6" s="32"/>
      <c r="D6" s="11"/>
      <c r="E6" s="11"/>
      <c r="F6" s="170"/>
      <c r="H6" s="34"/>
      <c r="I6" s="34"/>
      <c r="J6" s="35"/>
      <c r="K6" s="35"/>
      <c r="L6" s="162"/>
    </row>
    <row r="7" spans="1:12" s="12" customFormat="1" ht="11.25" x14ac:dyDescent="0.2">
      <c r="B7" s="144">
        <v>1</v>
      </c>
      <c r="C7" s="145" t="s">
        <v>181</v>
      </c>
      <c r="D7" s="146"/>
      <c r="E7" s="147"/>
      <c r="F7" s="170"/>
      <c r="H7" s="35"/>
      <c r="I7" s="35"/>
      <c r="J7" s="35"/>
      <c r="K7" s="35"/>
      <c r="L7" s="162"/>
    </row>
    <row r="8" spans="1:12" s="12" customFormat="1" ht="11.25" x14ac:dyDescent="0.2">
      <c r="B8" s="148">
        <v>2</v>
      </c>
      <c r="C8" s="149" t="s">
        <v>167</v>
      </c>
      <c r="D8" s="150"/>
      <c r="E8" s="151"/>
      <c r="F8" s="170"/>
      <c r="H8" s="34"/>
      <c r="I8" s="34"/>
      <c r="J8" s="35"/>
      <c r="K8" s="35"/>
      <c r="L8" s="162"/>
    </row>
    <row r="9" spans="1:12" s="12" customFormat="1" ht="11.25" x14ac:dyDescent="0.2">
      <c r="B9" s="148">
        <v>3</v>
      </c>
      <c r="C9" s="149" t="s">
        <v>168</v>
      </c>
      <c r="D9" s="150"/>
      <c r="E9" s="151"/>
      <c r="F9" s="170"/>
      <c r="H9" s="34"/>
      <c r="I9" s="34"/>
      <c r="J9" s="35"/>
      <c r="K9" s="35"/>
      <c r="L9" s="162"/>
    </row>
    <row r="10" spans="1:12" s="12" customFormat="1" ht="11.25" x14ac:dyDescent="0.2">
      <c r="B10" s="152">
        <v>4</v>
      </c>
      <c r="C10" s="153" t="s">
        <v>180</v>
      </c>
      <c r="D10" s="154"/>
      <c r="E10" s="155"/>
      <c r="F10" s="170"/>
      <c r="H10" s="35"/>
      <c r="I10" s="35"/>
      <c r="J10" s="35"/>
      <c r="K10" s="35"/>
      <c r="L10" s="162"/>
    </row>
    <row r="11" spans="1:12" s="12" customFormat="1" ht="11.25" x14ac:dyDescent="0.2">
      <c r="C11" s="11"/>
      <c r="D11" s="11"/>
      <c r="E11" s="11"/>
      <c r="F11" s="170"/>
      <c r="H11" s="35"/>
      <c r="I11" s="35"/>
      <c r="J11" s="35"/>
      <c r="K11" s="35"/>
      <c r="L11" s="162"/>
    </row>
    <row r="12" spans="1:12" s="12" customFormat="1" ht="11.25" x14ac:dyDescent="0.2">
      <c r="C12" s="11"/>
      <c r="D12" s="11"/>
      <c r="E12" s="11"/>
      <c r="F12" s="170"/>
      <c r="H12" s="35"/>
      <c r="I12" s="35"/>
      <c r="J12" s="35"/>
      <c r="K12" s="35"/>
      <c r="L12" s="162"/>
    </row>
    <row r="13" spans="1:12" s="12" customFormat="1" ht="11.25" x14ac:dyDescent="0.2">
      <c r="B13" s="10" t="s">
        <v>124</v>
      </c>
      <c r="C13" s="11"/>
      <c r="D13" s="11"/>
      <c r="E13" s="11"/>
      <c r="F13" s="170"/>
      <c r="H13" s="34" t="s">
        <v>125</v>
      </c>
      <c r="I13" s="35"/>
      <c r="J13" s="35"/>
      <c r="K13" s="35"/>
      <c r="L13" s="162"/>
    </row>
    <row r="14" spans="1:12" s="12" customFormat="1" ht="12" thickBot="1" x14ac:dyDescent="0.25">
      <c r="C14" s="11"/>
      <c r="D14" s="11"/>
      <c r="E14" s="11"/>
      <c r="F14" s="170"/>
      <c r="H14" s="35"/>
      <c r="I14" s="35"/>
      <c r="J14" s="35"/>
      <c r="K14" s="35"/>
      <c r="L14" s="162"/>
    </row>
    <row r="15" spans="1:12" s="35" customFormat="1" ht="11.25" x14ac:dyDescent="0.2">
      <c r="B15" s="360" t="s">
        <v>126</v>
      </c>
      <c r="C15" s="357" t="s">
        <v>163</v>
      </c>
      <c r="D15" s="360" t="s">
        <v>164</v>
      </c>
      <c r="E15" s="360" t="s">
        <v>165</v>
      </c>
      <c r="F15" s="357" t="s">
        <v>102</v>
      </c>
      <c r="H15" s="360" t="s">
        <v>126</v>
      </c>
      <c r="I15" s="357" t="s">
        <v>163</v>
      </c>
      <c r="J15" s="360" t="s">
        <v>164</v>
      </c>
      <c r="K15" s="360" t="s">
        <v>165</v>
      </c>
      <c r="L15" s="357" t="s">
        <v>102</v>
      </c>
    </row>
    <row r="16" spans="1:12" s="35" customFormat="1" ht="11.25" x14ac:dyDescent="0.2">
      <c r="B16" s="361"/>
      <c r="C16" s="358"/>
      <c r="D16" s="361"/>
      <c r="E16" s="361"/>
      <c r="F16" s="358"/>
      <c r="H16" s="361"/>
      <c r="I16" s="358"/>
      <c r="J16" s="361"/>
      <c r="K16" s="361"/>
      <c r="L16" s="358"/>
    </row>
    <row r="17" spans="2:17" s="35" customFormat="1" ht="12" thickBot="1" x14ac:dyDescent="0.25">
      <c r="B17" s="361"/>
      <c r="C17" s="359" t="s">
        <v>127</v>
      </c>
      <c r="D17" s="361"/>
      <c r="E17" s="361"/>
      <c r="F17" s="359"/>
      <c r="H17" s="361"/>
      <c r="I17" s="359" t="s">
        <v>127</v>
      </c>
      <c r="J17" s="361"/>
      <c r="K17" s="361"/>
      <c r="L17" s="359"/>
    </row>
    <row r="18" spans="2:17" s="12" customFormat="1" ht="11.25" x14ac:dyDescent="0.2">
      <c r="B18" s="120"/>
      <c r="C18" s="121"/>
      <c r="D18" s="121"/>
      <c r="E18" s="122"/>
      <c r="F18" s="163"/>
      <c r="H18" s="120"/>
      <c r="I18" s="123"/>
      <c r="J18" s="123"/>
      <c r="K18" s="124"/>
      <c r="L18" s="171"/>
    </row>
    <row r="19" spans="2:17" s="12" customFormat="1" ht="11.25" x14ac:dyDescent="0.2">
      <c r="B19" s="125"/>
      <c r="C19" s="126"/>
      <c r="D19" s="126"/>
      <c r="E19" s="127"/>
      <c r="F19" s="164"/>
      <c r="H19" s="125"/>
      <c r="I19" s="128"/>
      <c r="J19" s="128"/>
      <c r="K19" s="129"/>
      <c r="L19" s="172"/>
    </row>
    <row r="20" spans="2:17" s="12" customFormat="1" ht="11.25" x14ac:dyDescent="0.2">
      <c r="B20" s="125"/>
      <c r="C20" s="126"/>
      <c r="D20" s="126"/>
      <c r="E20" s="127"/>
      <c r="F20" s="164"/>
      <c r="H20" s="125"/>
      <c r="I20" s="128"/>
      <c r="J20" s="128"/>
      <c r="K20" s="129"/>
      <c r="L20" s="172"/>
    </row>
    <row r="21" spans="2:17" s="12" customFormat="1" ht="11.25" x14ac:dyDescent="0.2">
      <c r="B21" s="125"/>
      <c r="C21" s="126"/>
      <c r="D21" s="126"/>
      <c r="E21" s="127"/>
      <c r="F21" s="164"/>
      <c r="G21" s="130"/>
      <c r="H21" s="125"/>
      <c r="I21" s="128"/>
      <c r="J21" s="128"/>
      <c r="K21" s="129"/>
      <c r="L21" s="172"/>
      <c r="M21" s="130"/>
      <c r="N21" s="130"/>
      <c r="O21" s="130"/>
      <c r="P21" s="130"/>
      <c r="Q21" s="130"/>
    </row>
    <row r="22" spans="2:17" s="12" customFormat="1" ht="11.25" x14ac:dyDescent="0.2">
      <c r="B22" s="125"/>
      <c r="C22" s="126"/>
      <c r="D22" s="126"/>
      <c r="E22" s="127"/>
      <c r="F22" s="164"/>
      <c r="H22" s="125"/>
      <c r="I22" s="128"/>
      <c r="J22" s="128"/>
      <c r="K22" s="129"/>
      <c r="L22" s="172"/>
    </row>
    <row r="23" spans="2:17" s="12" customFormat="1" ht="11.25" x14ac:dyDescent="0.2">
      <c r="B23" s="125"/>
      <c r="C23" s="126"/>
      <c r="D23" s="126"/>
      <c r="E23" s="127"/>
      <c r="F23" s="164"/>
      <c r="H23" s="125"/>
      <c r="I23" s="128"/>
      <c r="J23" s="128"/>
      <c r="K23" s="129"/>
      <c r="L23" s="172"/>
    </row>
    <row r="24" spans="2:17" s="12" customFormat="1" ht="11.25" x14ac:dyDescent="0.2">
      <c r="B24" s="125"/>
      <c r="C24" s="126"/>
      <c r="D24" s="126"/>
      <c r="E24" s="127"/>
      <c r="F24" s="164"/>
      <c r="H24" s="125"/>
      <c r="I24" s="128"/>
      <c r="J24" s="128"/>
      <c r="K24" s="129"/>
      <c r="L24" s="172"/>
    </row>
    <row r="25" spans="2:17" s="12" customFormat="1" ht="11.25" x14ac:dyDescent="0.2">
      <c r="B25" s="125"/>
      <c r="C25" s="126"/>
      <c r="D25" s="126"/>
      <c r="E25" s="127"/>
      <c r="F25" s="164"/>
      <c r="H25" s="125"/>
      <c r="I25" s="128"/>
      <c r="J25" s="128"/>
      <c r="K25" s="129"/>
      <c r="L25" s="172"/>
    </row>
    <row r="26" spans="2:17" s="12" customFormat="1" ht="11.25" x14ac:dyDescent="0.2">
      <c r="B26" s="125"/>
      <c r="C26" s="126"/>
      <c r="D26" s="126"/>
      <c r="E26" s="127"/>
      <c r="F26" s="164"/>
      <c r="H26" s="125"/>
      <c r="I26" s="128"/>
      <c r="J26" s="128"/>
      <c r="K26" s="129"/>
      <c r="L26" s="172"/>
    </row>
    <row r="27" spans="2:17" s="12" customFormat="1" ht="12" thickBot="1" x14ac:dyDescent="0.25">
      <c r="B27" s="131"/>
      <c r="C27" s="132"/>
      <c r="D27" s="132"/>
      <c r="E27" s="133"/>
      <c r="F27" s="165"/>
      <c r="H27" s="131"/>
      <c r="I27" s="134"/>
      <c r="J27" s="128"/>
      <c r="K27" s="135"/>
      <c r="L27" s="173"/>
    </row>
    <row r="28" spans="2:17" s="12" customFormat="1" ht="11.25" x14ac:dyDescent="0.2">
      <c r="C28" s="11"/>
      <c r="D28" s="11"/>
      <c r="E28" s="11"/>
      <c r="F28" s="170"/>
      <c r="H28" s="35"/>
      <c r="I28" s="35"/>
      <c r="J28" s="35"/>
      <c r="K28" s="35"/>
      <c r="L28" s="162"/>
    </row>
    <row r="29" spans="2:17" s="12" customFormat="1" ht="11.25" x14ac:dyDescent="0.2">
      <c r="C29" s="11"/>
      <c r="D29" s="11"/>
      <c r="E29" s="11"/>
      <c r="F29" s="170"/>
      <c r="H29" s="35"/>
      <c r="I29" s="35"/>
      <c r="J29" s="35"/>
      <c r="K29" s="35"/>
      <c r="L29" s="162"/>
    </row>
    <row r="30" spans="2:17" s="12" customFormat="1" ht="11.25" x14ac:dyDescent="0.2">
      <c r="C30" s="11"/>
      <c r="D30" s="11"/>
      <c r="E30" s="11"/>
      <c r="F30" s="170"/>
      <c r="H30" s="35"/>
      <c r="I30" s="35"/>
      <c r="J30" s="35"/>
      <c r="K30" s="35"/>
      <c r="L30" s="162"/>
    </row>
    <row r="31" spans="2:17" s="12" customFormat="1" ht="11.25" x14ac:dyDescent="0.2">
      <c r="B31" s="10" t="s">
        <v>129</v>
      </c>
      <c r="C31" s="11"/>
      <c r="D31" s="11"/>
      <c r="E31" s="11"/>
      <c r="F31" s="170"/>
      <c r="H31" s="34" t="s">
        <v>130</v>
      </c>
      <c r="I31" s="35"/>
      <c r="J31" s="35"/>
      <c r="K31" s="35"/>
      <c r="L31" s="162"/>
    </row>
    <row r="32" spans="2:17" s="12" customFormat="1" ht="12" thickBot="1" x14ac:dyDescent="0.25">
      <c r="C32" s="11"/>
      <c r="D32" s="11"/>
      <c r="E32" s="11"/>
      <c r="F32" s="170"/>
      <c r="H32" s="35"/>
      <c r="I32" s="35"/>
      <c r="J32" s="35"/>
      <c r="K32" s="35"/>
      <c r="L32" s="162"/>
    </row>
    <row r="33" spans="2:12" s="35" customFormat="1" ht="11.25" x14ac:dyDescent="0.2">
      <c r="B33" s="360" t="s">
        <v>126</v>
      </c>
      <c r="C33" s="357" t="s">
        <v>163</v>
      </c>
      <c r="D33" s="360" t="s">
        <v>164</v>
      </c>
      <c r="E33" s="360" t="s">
        <v>165</v>
      </c>
      <c r="F33" s="357" t="s">
        <v>102</v>
      </c>
      <c r="H33" s="360" t="s">
        <v>126</v>
      </c>
      <c r="I33" s="357" t="s">
        <v>163</v>
      </c>
      <c r="J33" s="360" t="s">
        <v>164</v>
      </c>
      <c r="K33" s="360" t="s">
        <v>165</v>
      </c>
      <c r="L33" s="357" t="s">
        <v>102</v>
      </c>
    </row>
    <row r="34" spans="2:12" s="35" customFormat="1" ht="11.25" x14ac:dyDescent="0.2">
      <c r="B34" s="361"/>
      <c r="C34" s="358"/>
      <c r="D34" s="361"/>
      <c r="E34" s="361"/>
      <c r="F34" s="358"/>
      <c r="H34" s="361"/>
      <c r="I34" s="358"/>
      <c r="J34" s="361"/>
      <c r="K34" s="361"/>
      <c r="L34" s="358"/>
    </row>
    <row r="35" spans="2:12" s="35" customFormat="1" ht="12" thickBot="1" x14ac:dyDescent="0.25">
      <c r="B35" s="361"/>
      <c r="C35" s="359" t="s">
        <v>127</v>
      </c>
      <c r="D35" s="361"/>
      <c r="E35" s="361"/>
      <c r="F35" s="359"/>
      <c r="H35" s="361"/>
      <c r="I35" s="359" t="s">
        <v>127</v>
      </c>
      <c r="J35" s="361"/>
      <c r="K35" s="361"/>
      <c r="L35" s="359"/>
    </row>
    <row r="36" spans="2:12" s="12" customFormat="1" ht="11.25" x14ac:dyDescent="0.2">
      <c r="B36" s="120"/>
      <c r="C36" s="123"/>
      <c r="D36" s="123"/>
      <c r="E36" s="124"/>
      <c r="F36" s="166"/>
      <c r="H36" s="120"/>
      <c r="I36" s="123"/>
      <c r="J36" s="123"/>
      <c r="K36" s="124"/>
      <c r="L36" s="171"/>
    </row>
    <row r="37" spans="2:12" s="12" customFormat="1" ht="11.25" x14ac:dyDescent="0.2">
      <c r="B37" s="125"/>
      <c r="C37" s="128"/>
      <c r="D37" s="128"/>
      <c r="E37" s="129"/>
      <c r="F37" s="167"/>
      <c r="H37" s="125"/>
      <c r="I37" s="128"/>
      <c r="J37" s="128"/>
      <c r="K37" s="129"/>
      <c r="L37" s="172"/>
    </row>
    <row r="38" spans="2:12" s="12" customFormat="1" ht="11.25" x14ac:dyDescent="0.2">
      <c r="B38" s="125"/>
      <c r="C38" s="136"/>
      <c r="D38" s="136"/>
      <c r="E38" s="137"/>
      <c r="F38" s="167"/>
      <c r="H38" s="125"/>
      <c r="I38" s="128"/>
      <c r="J38" s="128"/>
      <c r="K38" s="129"/>
      <c r="L38" s="172"/>
    </row>
    <row r="39" spans="2:12" s="12" customFormat="1" ht="11.25" x14ac:dyDescent="0.2">
      <c r="B39" s="125"/>
      <c r="C39" s="136"/>
      <c r="D39" s="136"/>
      <c r="E39" s="137"/>
      <c r="F39" s="167"/>
      <c r="H39" s="125"/>
      <c r="I39" s="128"/>
      <c r="J39" s="128"/>
      <c r="K39" s="129"/>
      <c r="L39" s="172"/>
    </row>
    <row r="40" spans="2:12" s="12" customFormat="1" ht="11.25" x14ac:dyDescent="0.2">
      <c r="B40" s="125"/>
      <c r="C40" s="136"/>
      <c r="D40" s="136"/>
      <c r="E40" s="137"/>
      <c r="F40" s="167"/>
      <c r="H40" s="125"/>
      <c r="I40" s="128"/>
      <c r="J40" s="128"/>
      <c r="K40" s="129"/>
      <c r="L40" s="172"/>
    </row>
    <row r="41" spans="2:12" s="12" customFormat="1" ht="11.25" x14ac:dyDescent="0.2">
      <c r="B41" s="125"/>
      <c r="C41" s="136"/>
      <c r="D41" s="136"/>
      <c r="E41" s="137"/>
      <c r="F41" s="167"/>
      <c r="H41" s="125"/>
      <c r="I41" s="128"/>
      <c r="J41" s="128"/>
      <c r="K41" s="129"/>
      <c r="L41" s="172"/>
    </row>
    <row r="42" spans="2:12" s="12" customFormat="1" ht="11.25" x14ac:dyDescent="0.2">
      <c r="B42" s="125"/>
      <c r="C42" s="136"/>
      <c r="D42" s="136"/>
      <c r="E42" s="137"/>
      <c r="F42" s="167"/>
      <c r="H42" s="125"/>
      <c r="I42" s="128"/>
      <c r="J42" s="128"/>
      <c r="K42" s="129"/>
      <c r="L42" s="172"/>
    </row>
    <row r="43" spans="2:12" s="12" customFormat="1" ht="11.25" x14ac:dyDescent="0.2">
      <c r="B43" s="125"/>
      <c r="C43" s="136"/>
      <c r="D43" s="136"/>
      <c r="E43" s="137"/>
      <c r="F43" s="167"/>
      <c r="H43" s="125"/>
      <c r="I43" s="128"/>
      <c r="J43" s="128"/>
      <c r="K43" s="129"/>
      <c r="L43" s="172"/>
    </row>
    <row r="44" spans="2:12" s="12" customFormat="1" ht="11.25" x14ac:dyDescent="0.2">
      <c r="B44" s="125"/>
      <c r="C44" s="136"/>
      <c r="D44" s="136"/>
      <c r="E44" s="137"/>
      <c r="F44" s="167"/>
      <c r="H44" s="125"/>
      <c r="I44" s="128"/>
      <c r="J44" s="128"/>
      <c r="K44" s="129"/>
      <c r="L44" s="172"/>
    </row>
    <row r="45" spans="2:12" s="12" customFormat="1" ht="12" thickBot="1" x14ac:dyDescent="0.25">
      <c r="B45" s="131"/>
      <c r="C45" s="138"/>
      <c r="D45" s="138"/>
      <c r="E45" s="139"/>
      <c r="F45" s="168"/>
      <c r="H45" s="131"/>
      <c r="I45" s="134"/>
      <c r="J45" s="128"/>
      <c r="K45" s="135"/>
      <c r="L45" s="173"/>
    </row>
    <row r="46" spans="2:12" s="12" customFormat="1" ht="11.25" x14ac:dyDescent="0.2">
      <c r="C46" s="11"/>
      <c r="D46" s="11"/>
      <c r="E46" s="11"/>
      <c r="F46" s="170"/>
      <c r="H46" s="35"/>
      <c r="I46" s="35"/>
      <c r="J46" s="35"/>
      <c r="K46" s="35"/>
      <c r="L46" s="162"/>
    </row>
    <row r="47" spans="2:12" s="12" customFormat="1" ht="11.25" x14ac:dyDescent="0.2">
      <c r="C47" s="11"/>
      <c r="D47" s="11"/>
      <c r="E47" s="11"/>
      <c r="F47" s="170"/>
      <c r="H47" s="35"/>
      <c r="I47" s="35"/>
      <c r="J47" s="35"/>
      <c r="K47" s="35"/>
      <c r="L47" s="162"/>
    </row>
    <row r="48" spans="2:12" s="12" customFormat="1" ht="11.25" x14ac:dyDescent="0.2">
      <c r="C48" s="11"/>
      <c r="D48" s="11"/>
      <c r="E48" s="11"/>
      <c r="F48" s="170"/>
      <c r="H48" s="35"/>
      <c r="I48" s="35"/>
      <c r="J48" s="35"/>
      <c r="K48" s="35"/>
      <c r="L48" s="162"/>
    </row>
    <row r="49" spans="3:12" s="12" customFormat="1" ht="11.25" x14ac:dyDescent="0.2">
      <c r="C49" s="11"/>
      <c r="D49" s="11"/>
      <c r="E49" s="11"/>
      <c r="F49" s="170"/>
      <c r="H49" s="35"/>
      <c r="I49" s="35"/>
      <c r="J49" s="35"/>
      <c r="K49" s="35"/>
      <c r="L49" s="162"/>
    </row>
    <row r="50" spans="3:12" s="12" customFormat="1" ht="11.25" x14ac:dyDescent="0.2">
      <c r="C50" s="11"/>
      <c r="D50" s="11"/>
      <c r="E50" s="11"/>
      <c r="F50" s="170"/>
      <c r="H50" s="35"/>
      <c r="I50" s="35"/>
      <c r="J50" s="35"/>
      <c r="K50" s="35"/>
      <c r="L50" s="162"/>
    </row>
    <row r="51" spans="3:12" s="12" customFormat="1" ht="11.25" x14ac:dyDescent="0.2">
      <c r="C51" s="11"/>
      <c r="D51" s="11"/>
      <c r="E51" s="11"/>
      <c r="F51" s="170"/>
      <c r="H51" s="35"/>
      <c r="I51" s="35"/>
      <c r="J51" s="35"/>
      <c r="K51" s="35"/>
      <c r="L51" s="162"/>
    </row>
    <row r="52" spans="3:12" s="12" customFormat="1" ht="11.25" x14ac:dyDescent="0.2">
      <c r="C52" s="11"/>
      <c r="D52" s="11"/>
      <c r="E52" s="11"/>
      <c r="F52" s="170"/>
      <c r="H52" s="35"/>
      <c r="I52" s="35"/>
      <c r="J52" s="35"/>
      <c r="K52" s="35"/>
      <c r="L52" s="162"/>
    </row>
    <row r="53" spans="3:12" s="12" customFormat="1" ht="11.25" x14ac:dyDescent="0.2">
      <c r="C53" s="11"/>
      <c r="D53" s="11"/>
      <c r="E53" s="11"/>
      <c r="F53" s="170"/>
      <c r="H53" s="35"/>
      <c r="I53" s="35"/>
      <c r="J53" s="35"/>
      <c r="K53" s="35"/>
      <c r="L53" s="162"/>
    </row>
    <row r="54" spans="3:12" s="12" customFormat="1" ht="11.25" x14ac:dyDescent="0.2">
      <c r="C54" s="11"/>
      <c r="D54" s="11"/>
      <c r="E54" s="11"/>
      <c r="F54" s="170"/>
      <c r="H54" s="35"/>
      <c r="I54" s="35"/>
      <c r="J54" s="35"/>
      <c r="K54" s="35"/>
      <c r="L54" s="162"/>
    </row>
    <row r="55" spans="3:12" s="12" customFormat="1" ht="11.25" x14ac:dyDescent="0.2">
      <c r="C55" s="11"/>
      <c r="D55" s="11"/>
      <c r="E55" s="11"/>
      <c r="F55" s="170"/>
      <c r="H55" s="35"/>
      <c r="I55" s="35"/>
      <c r="J55" s="35"/>
      <c r="K55" s="35"/>
      <c r="L55" s="162"/>
    </row>
    <row r="56" spans="3:12" s="12" customFormat="1" ht="11.25" x14ac:dyDescent="0.2">
      <c r="C56" s="11"/>
      <c r="D56" s="11"/>
      <c r="E56" s="11"/>
      <c r="F56" s="170"/>
      <c r="H56" s="35"/>
      <c r="I56" s="35"/>
      <c r="J56" s="35"/>
      <c r="K56" s="35"/>
      <c r="L56" s="162"/>
    </row>
    <row r="57" spans="3:12" s="12" customFormat="1" ht="11.25" x14ac:dyDescent="0.2">
      <c r="C57" s="11"/>
      <c r="D57" s="11"/>
      <c r="E57" s="11"/>
      <c r="F57" s="170"/>
      <c r="H57" s="35"/>
      <c r="I57" s="35"/>
      <c r="J57" s="35"/>
      <c r="K57" s="35"/>
      <c r="L57" s="162"/>
    </row>
    <row r="58" spans="3:12" s="12" customFormat="1" ht="11.25" x14ac:dyDescent="0.2">
      <c r="C58" s="11"/>
      <c r="D58" s="11"/>
      <c r="E58" s="11"/>
      <c r="F58" s="170"/>
      <c r="H58" s="35"/>
      <c r="I58" s="35"/>
      <c r="J58" s="35"/>
      <c r="K58" s="35"/>
      <c r="L58" s="162"/>
    </row>
    <row r="59" spans="3:12" s="12" customFormat="1" ht="11.25" x14ac:dyDescent="0.2">
      <c r="C59" s="11"/>
      <c r="D59" s="11"/>
      <c r="E59" s="11"/>
      <c r="F59" s="170"/>
      <c r="H59" s="35"/>
      <c r="I59" s="35"/>
      <c r="J59" s="35"/>
      <c r="K59" s="35"/>
      <c r="L59" s="162"/>
    </row>
    <row r="60" spans="3:12" s="12" customFormat="1" ht="11.25" x14ac:dyDescent="0.2">
      <c r="C60" s="11"/>
      <c r="D60" s="11"/>
      <c r="E60" s="11"/>
      <c r="F60" s="170"/>
      <c r="H60" s="35"/>
      <c r="I60" s="35"/>
      <c r="J60" s="35"/>
      <c r="K60" s="35"/>
      <c r="L60" s="162"/>
    </row>
    <row r="61" spans="3:12" s="12" customFormat="1" ht="11.25" x14ac:dyDescent="0.2">
      <c r="C61" s="11"/>
      <c r="D61" s="11"/>
      <c r="E61" s="11"/>
      <c r="F61" s="170"/>
      <c r="H61" s="35"/>
      <c r="I61" s="35"/>
      <c r="J61" s="35"/>
      <c r="K61" s="35"/>
      <c r="L61" s="162"/>
    </row>
    <row r="62" spans="3:12" s="12" customFormat="1" ht="11.25" x14ac:dyDescent="0.2">
      <c r="C62" s="11"/>
      <c r="D62" s="11"/>
      <c r="E62" s="11"/>
      <c r="F62" s="170"/>
      <c r="H62" s="35"/>
      <c r="I62" s="35"/>
      <c r="J62" s="35"/>
      <c r="K62" s="35"/>
      <c r="L62" s="162"/>
    </row>
    <row r="63" spans="3:12" s="12" customFormat="1" ht="11.25" x14ac:dyDescent="0.2">
      <c r="C63" s="11"/>
      <c r="D63" s="11"/>
      <c r="E63" s="11"/>
      <c r="F63" s="170"/>
      <c r="H63" s="35"/>
      <c r="I63" s="35"/>
      <c r="J63" s="35"/>
      <c r="K63" s="35"/>
      <c r="L63" s="162"/>
    </row>
    <row r="64" spans="3:12" s="12" customFormat="1" ht="11.25" x14ac:dyDescent="0.2">
      <c r="C64" s="11"/>
      <c r="D64" s="11"/>
      <c r="E64" s="11"/>
      <c r="F64" s="170"/>
      <c r="H64" s="35"/>
      <c r="I64" s="35"/>
      <c r="J64" s="35"/>
      <c r="K64" s="35"/>
      <c r="L64" s="162"/>
    </row>
    <row r="65" spans="3:12" s="12" customFormat="1" ht="11.25" x14ac:dyDescent="0.2">
      <c r="C65" s="11"/>
      <c r="D65" s="11"/>
      <c r="E65" s="11"/>
      <c r="F65" s="170"/>
      <c r="H65" s="35"/>
      <c r="I65" s="35"/>
      <c r="J65" s="35"/>
      <c r="K65" s="35"/>
      <c r="L65" s="162"/>
    </row>
    <row r="66" spans="3:12" s="12" customFormat="1" ht="11.25" x14ac:dyDescent="0.2">
      <c r="C66" s="11"/>
      <c r="D66" s="11"/>
      <c r="E66" s="11"/>
      <c r="F66" s="170"/>
      <c r="H66" s="35"/>
      <c r="I66" s="35"/>
      <c r="J66" s="35"/>
      <c r="K66" s="35"/>
      <c r="L66" s="162"/>
    </row>
    <row r="67" spans="3:12" s="12" customFormat="1" ht="11.25" x14ac:dyDescent="0.2">
      <c r="C67" s="11"/>
      <c r="D67" s="11"/>
      <c r="E67" s="11"/>
      <c r="F67" s="170"/>
      <c r="H67" s="35"/>
      <c r="I67" s="35"/>
      <c r="J67" s="35"/>
      <c r="K67" s="35"/>
      <c r="L67" s="162"/>
    </row>
    <row r="68" spans="3:12" s="12" customFormat="1" ht="11.25" x14ac:dyDescent="0.2">
      <c r="C68" s="11"/>
      <c r="D68" s="11"/>
      <c r="E68" s="11"/>
      <c r="F68" s="170"/>
      <c r="H68" s="35"/>
      <c r="I68" s="35"/>
      <c r="J68" s="35"/>
      <c r="K68" s="35"/>
      <c r="L68" s="162"/>
    </row>
    <row r="69" spans="3:12" s="12" customFormat="1" ht="11.25" hidden="1" x14ac:dyDescent="0.2">
      <c r="C69" s="11"/>
      <c r="D69" s="11"/>
      <c r="E69" s="11"/>
      <c r="F69" s="170"/>
      <c r="H69" s="35"/>
      <c r="I69" s="35"/>
      <c r="J69" s="35"/>
      <c r="K69" s="35"/>
      <c r="L69" s="162"/>
    </row>
    <row r="70" spans="3:12" s="12" customFormat="1" ht="11.25" hidden="1" x14ac:dyDescent="0.2">
      <c r="C70" s="11"/>
      <c r="D70" s="11"/>
      <c r="E70" s="11"/>
      <c r="F70" s="170"/>
      <c r="H70" s="35"/>
      <c r="I70" s="35"/>
      <c r="J70" s="362" t="s">
        <v>127</v>
      </c>
      <c r="K70" s="362" t="s">
        <v>128</v>
      </c>
      <c r="L70" s="162"/>
    </row>
    <row r="71" spans="3:12" s="12" customFormat="1" ht="11.25" hidden="1" x14ac:dyDescent="0.2">
      <c r="C71" s="11"/>
      <c r="D71" s="11"/>
      <c r="E71" s="11"/>
      <c r="F71" s="170"/>
      <c r="H71" s="35"/>
      <c r="I71" s="35"/>
      <c r="J71" s="362"/>
      <c r="K71" s="362"/>
      <c r="L71" s="162"/>
    </row>
    <row r="72" spans="3:12" s="12" customFormat="1" ht="11.25" hidden="1" x14ac:dyDescent="0.2">
      <c r="C72" s="11"/>
      <c r="D72" s="11"/>
      <c r="E72" s="11"/>
      <c r="F72" s="170"/>
      <c r="H72" s="35"/>
      <c r="I72" s="35"/>
      <c r="J72" s="362" t="s">
        <v>127</v>
      </c>
      <c r="K72" s="362"/>
      <c r="L72" s="162"/>
    </row>
    <row r="73" spans="3:12" s="12" customFormat="1" ht="11.25" hidden="1" x14ac:dyDescent="0.2">
      <c r="C73" s="11"/>
      <c r="D73" s="11"/>
      <c r="E73" s="11"/>
      <c r="F73" s="170"/>
      <c r="H73" s="35"/>
      <c r="I73" s="35"/>
      <c r="J73" s="62"/>
      <c r="K73" s="274" t="s">
        <v>231</v>
      </c>
      <c r="L73" s="162"/>
    </row>
    <row r="74" spans="3:12" s="12" customFormat="1" ht="11.25" hidden="1" x14ac:dyDescent="0.2">
      <c r="C74" s="11"/>
      <c r="D74" s="11"/>
      <c r="E74" s="11"/>
      <c r="F74" s="170"/>
      <c r="H74" s="35"/>
      <c r="I74" s="35"/>
      <c r="J74" s="62" t="s">
        <v>169</v>
      </c>
      <c r="K74" s="273" t="s">
        <v>209</v>
      </c>
      <c r="L74" s="162"/>
    </row>
    <row r="75" spans="3:12" s="12" customFormat="1" ht="11.25" hidden="1" x14ac:dyDescent="0.2">
      <c r="C75" s="11"/>
      <c r="D75" s="11"/>
      <c r="E75" s="11"/>
      <c r="F75" s="170"/>
      <c r="H75" s="35"/>
      <c r="I75" s="35"/>
      <c r="J75" s="62" t="s">
        <v>170</v>
      </c>
      <c r="K75" s="273" t="s">
        <v>210</v>
      </c>
      <c r="L75" s="162"/>
    </row>
    <row r="76" spans="3:12" s="12" customFormat="1" ht="11.25" hidden="1" x14ac:dyDescent="0.2">
      <c r="C76" s="11"/>
      <c r="D76" s="11"/>
      <c r="E76" s="11"/>
      <c r="F76" s="170"/>
      <c r="H76" s="35"/>
      <c r="I76" s="35"/>
      <c r="J76" s="62"/>
      <c r="K76" s="273" t="s">
        <v>211</v>
      </c>
      <c r="L76" s="162"/>
    </row>
    <row r="77" spans="3:12" s="12" customFormat="1" ht="11.25" hidden="1" x14ac:dyDescent="0.2">
      <c r="C77" s="11"/>
      <c r="D77" s="11"/>
      <c r="E77" s="11"/>
      <c r="F77" s="170"/>
      <c r="H77" s="35"/>
      <c r="I77" s="35"/>
      <c r="J77" s="62"/>
      <c r="K77" s="273" t="s">
        <v>212</v>
      </c>
      <c r="L77" s="162"/>
    </row>
    <row r="78" spans="3:12" s="12" customFormat="1" ht="11.25" hidden="1" x14ac:dyDescent="0.2">
      <c r="C78" s="11"/>
      <c r="D78" s="11"/>
      <c r="E78" s="11"/>
      <c r="F78" s="170"/>
      <c r="H78" s="35"/>
      <c r="I78" s="35"/>
      <c r="J78" s="62"/>
      <c r="K78" s="273" t="s">
        <v>213</v>
      </c>
      <c r="L78" s="162"/>
    </row>
    <row r="79" spans="3:12" s="12" customFormat="1" ht="11.25" hidden="1" x14ac:dyDescent="0.2">
      <c r="C79" s="11"/>
      <c r="D79" s="11"/>
      <c r="E79" s="11"/>
      <c r="F79" s="170"/>
      <c r="H79" s="35"/>
      <c r="I79" s="35"/>
      <c r="J79" s="62"/>
      <c r="K79" s="273" t="s">
        <v>215</v>
      </c>
      <c r="L79" s="162"/>
    </row>
    <row r="80" spans="3:12" s="12" customFormat="1" ht="11.25" hidden="1" x14ac:dyDescent="0.2">
      <c r="C80" s="11"/>
      <c r="D80" s="11"/>
      <c r="E80" s="11"/>
      <c r="F80" s="170"/>
      <c r="H80" s="35"/>
      <c r="I80" s="35"/>
      <c r="J80" s="62"/>
      <c r="K80" s="273" t="s">
        <v>216</v>
      </c>
      <c r="L80" s="162"/>
    </row>
    <row r="81" spans="3:12" s="12" customFormat="1" ht="11.25" hidden="1" x14ac:dyDescent="0.2">
      <c r="C81" s="11"/>
      <c r="D81" s="11"/>
      <c r="E81" s="11"/>
      <c r="F81" s="170"/>
      <c r="H81" s="35"/>
      <c r="I81" s="35"/>
      <c r="J81" s="62"/>
      <c r="K81" s="273" t="s">
        <v>214</v>
      </c>
      <c r="L81" s="162"/>
    </row>
    <row r="82" spans="3:12" s="12" customFormat="1" ht="11.25" hidden="1" x14ac:dyDescent="0.2">
      <c r="C82" s="11"/>
      <c r="D82" s="11"/>
      <c r="E82" s="11"/>
      <c r="F82" s="170"/>
      <c r="H82" s="35"/>
      <c r="I82" s="35"/>
      <c r="J82" s="62"/>
      <c r="K82" s="273" t="s">
        <v>208</v>
      </c>
      <c r="L82" s="162"/>
    </row>
    <row r="83" spans="3:12" s="12" customFormat="1" ht="11.25" hidden="1" x14ac:dyDescent="0.2">
      <c r="C83" s="11"/>
      <c r="D83" s="11"/>
      <c r="E83" s="11"/>
      <c r="F83" s="170"/>
      <c r="H83" s="35"/>
      <c r="I83" s="35"/>
      <c r="J83" s="62"/>
      <c r="K83" s="273" t="s">
        <v>218</v>
      </c>
      <c r="L83" s="162"/>
    </row>
    <row r="84" spans="3:12" s="12" customFormat="1" ht="11.25" hidden="1" x14ac:dyDescent="0.2">
      <c r="C84" s="11"/>
      <c r="D84" s="11"/>
      <c r="E84" s="11"/>
      <c r="F84" s="170"/>
      <c r="H84" s="35"/>
      <c r="I84" s="35"/>
      <c r="J84" s="62"/>
      <c r="K84" s="273" t="s">
        <v>217</v>
      </c>
      <c r="L84" s="162"/>
    </row>
    <row r="85" spans="3:12" s="12" customFormat="1" ht="11.25" hidden="1" x14ac:dyDescent="0.2">
      <c r="C85" s="11"/>
      <c r="D85" s="11"/>
      <c r="E85" s="11"/>
      <c r="F85" s="170"/>
      <c r="H85" s="35"/>
      <c r="I85" s="35"/>
      <c r="J85" s="62"/>
      <c r="K85" s="273"/>
      <c r="L85" s="162"/>
    </row>
    <row r="86" spans="3:12" s="12" customFormat="1" ht="11.25" hidden="1" x14ac:dyDescent="0.2">
      <c r="C86" s="11"/>
      <c r="D86" s="11"/>
      <c r="E86" s="11"/>
      <c r="F86" s="170"/>
      <c r="H86" s="35"/>
      <c r="I86" s="35"/>
      <c r="J86" s="62"/>
      <c r="K86" s="274" t="s">
        <v>219</v>
      </c>
      <c r="L86" s="162"/>
    </row>
    <row r="87" spans="3:12" s="12" customFormat="1" ht="11.25" hidden="1" customHeight="1" x14ac:dyDescent="0.2">
      <c r="C87" s="11"/>
      <c r="D87" s="11"/>
      <c r="E87" s="11"/>
      <c r="F87" s="170"/>
      <c r="H87" s="35"/>
      <c r="I87" s="35"/>
      <c r="J87" s="62"/>
      <c r="K87" s="273" t="s">
        <v>7</v>
      </c>
      <c r="L87" s="162"/>
    </row>
    <row r="88" spans="3:12" s="12" customFormat="1" ht="11.25" hidden="1" x14ac:dyDescent="0.2">
      <c r="C88" s="11"/>
      <c r="D88" s="11"/>
      <c r="E88" s="11"/>
      <c r="F88" s="170"/>
      <c r="H88" s="35"/>
      <c r="I88" s="35"/>
      <c r="J88" s="62"/>
      <c r="K88" s="273" t="s">
        <v>221</v>
      </c>
      <c r="L88" s="162"/>
    </row>
    <row r="89" spans="3:12" s="12" customFormat="1" ht="11.25" hidden="1" x14ac:dyDescent="0.2">
      <c r="C89" s="11"/>
      <c r="D89" s="11"/>
      <c r="E89" s="11"/>
      <c r="F89" s="170"/>
      <c r="H89" s="35"/>
      <c r="I89" s="35"/>
      <c r="J89" s="62"/>
      <c r="K89" s="273" t="s">
        <v>222</v>
      </c>
      <c r="L89" s="162"/>
    </row>
    <row r="90" spans="3:12" s="12" customFormat="1" ht="11.25" hidden="1" x14ac:dyDescent="0.2">
      <c r="C90" s="11"/>
      <c r="D90" s="11"/>
      <c r="E90" s="11"/>
      <c r="F90" s="170"/>
      <c r="H90" s="35"/>
      <c r="I90" s="35"/>
      <c r="J90" s="62"/>
      <c r="K90" s="273" t="s">
        <v>223</v>
      </c>
      <c r="L90" s="162"/>
    </row>
    <row r="91" spans="3:12" s="12" customFormat="1" ht="11.25" hidden="1" x14ac:dyDescent="0.2">
      <c r="C91" s="11"/>
      <c r="D91" s="11"/>
      <c r="E91" s="11"/>
      <c r="F91" s="170"/>
      <c r="H91" s="35"/>
      <c r="I91" s="35"/>
      <c r="J91" s="62"/>
      <c r="K91" s="273" t="s">
        <v>224</v>
      </c>
      <c r="L91" s="162"/>
    </row>
    <row r="92" spans="3:12" s="12" customFormat="1" ht="11.25" hidden="1" x14ac:dyDescent="0.2">
      <c r="C92" s="11"/>
      <c r="D92" s="11"/>
      <c r="E92" s="11"/>
      <c r="F92" s="170"/>
      <c r="H92" s="35"/>
      <c r="I92" s="35"/>
      <c r="J92" s="62"/>
      <c r="K92" s="273" t="s">
        <v>225</v>
      </c>
      <c r="L92" s="162"/>
    </row>
    <row r="93" spans="3:12" s="12" customFormat="1" ht="11.25" hidden="1" x14ac:dyDescent="0.2">
      <c r="C93" s="11"/>
      <c r="D93" s="11"/>
      <c r="E93" s="11"/>
      <c r="F93" s="170"/>
      <c r="H93" s="35"/>
      <c r="I93" s="35"/>
      <c r="J93" s="62"/>
      <c r="K93" s="273" t="s">
        <v>131</v>
      </c>
      <c r="L93" s="162"/>
    </row>
    <row r="94" spans="3:12" s="12" customFormat="1" ht="11.25" hidden="1" x14ac:dyDescent="0.2">
      <c r="C94" s="11"/>
      <c r="D94" s="11"/>
      <c r="E94" s="11"/>
      <c r="F94" s="170"/>
      <c r="H94" s="35"/>
      <c r="I94" s="35"/>
      <c r="J94" s="62"/>
      <c r="K94" s="273" t="s">
        <v>227</v>
      </c>
      <c r="L94" s="162"/>
    </row>
    <row r="95" spans="3:12" s="12" customFormat="1" ht="11.25" hidden="1" x14ac:dyDescent="0.2">
      <c r="C95" s="11"/>
      <c r="D95" s="11"/>
      <c r="E95" s="11"/>
      <c r="F95" s="170"/>
      <c r="H95" s="35"/>
      <c r="I95" s="35"/>
      <c r="J95" s="62"/>
      <c r="K95" s="273" t="s">
        <v>228</v>
      </c>
      <c r="L95" s="162"/>
    </row>
    <row r="96" spans="3:12" s="12" customFormat="1" ht="11.25" hidden="1" x14ac:dyDescent="0.2">
      <c r="C96" s="11"/>
      <c r="D96" s="11"/>
      <c r="E96" s="11"/>
      <c r="F96" s="170"/>
      <c r="H96" s="35"/>
      <c r="I96" s="35"/>
      <c r="J96" s="62"/>
      <c r="K96" s="273" t="s">
        <v>226</v>
      </c>
      <c r="L96" s="162"/>
    </row>
    <row r="97" spans="3:12" s="12" customFormat="1" ht="11.25" hidden="1" x14ac:dyDescent="0.2">
      <c r="C97" s="11"/>
      <c r="D97" s="11"/>
      <c r="E97" s="11"/>
      <c r="F97" s="170"/>
      <c r="H97" s="35"/>
      <c r="I97" s="35"/>
      <c r="J97" s="62"/>
      <c r="K97" s="273" t="s">
        <v>111</v>
      </c>
      <c r="L97" s="162"/>
    </row>
    <row r="98" spans="3:12" s="12" customFormat="1" ht="11.25" hidden="1" x14ac:dyDescent="0.2">
      <c r="C98" s="11"/>
      <c r="D98" s="11"/>
      <c r="E98" s="11"/>
      <c r="F98" s="170"/>
      <c r="H98" s="35"/>
      <c r="I98" s="35"/>
      <c r="J98" s="62"/>
      <c r="K98" s="273" t="s">
        <v>229</v>
      </c>
      <c r="L98" s="162"/>
    </row>
    <row r="99" spans="3:12" s="12" customFormat="1" ht="11.25" hidden="1" x14ac:dyDescent="0.2">
      <c r="C99" s="11"/>
      <c r="D99" s="11"/>
      <c r="E99" s="11"/>
      <c r="F99" s="170"/>
      <c r="H99" s="35"/>
      <c r="I99" s="35"/>
      <c r="J99" s="62"/>
      <c r="K99" s="273" t="s">
        <v>13</v>
      </c>
      <c r="L99" s="162"/>
    </row>
    <row r="100" spans="3:12" s="12" customFormat="1" ht="11.25" hidden="1" x14ac:dyDescent="0.2">
      <c r="C100" s="11"/>
      <c r="D100" s="11"/>
      <c r="E100" s="11"/>
      <c r="F100" s="170"/>
      <c r="H100" s="35"/>
      <c r="I100" s="35"/>
      <c r="J100" s="62"/>
      <c r="K100" s="273" t="s">
        <v>5</v>
      </c>
      <c r="L100" s="162"/>
    </row>
    <row r="101" spans="3:12" s="12" customFormat="1" ht="11.25" hidden="1" x14ac:dyDescent="0.2">
      <c r="C101" s="11"/>
      <c r="D101" s="11"/>
      <c r="E101" s="11"/>
      <c r="F101" s="170"/>
      <c r="H101" s="35"/>
      <c r="I101" s="35"/>
      <c r="J101" s="62"/>
      <c r="K101" s="273"/>
      <c r="L101" s="162"/>
    </row>
    <row r="102" spans="3:12" s="12" customFormat="1" ht="11.25" hidden="1" x14ac:dyDescent="0.2">
      <c r="C102" s="11"/>
      <c r="D102" s="11"/>
      <c r="E102" s="11"/>
      <c r="F102" s="170"/>
      <c r="H102" s="35"/>
      <c r="I102" s="35"/>
      <c r="J102" s="62"/>
      <c r="K102" s="274" t="s">
        <v>220</v>
      </c>
      <c r="L102" s="162"/>
    </row>
    <row r="103" spans="3:12" s="12" customFormat="1" ht="11.25" hidden="1" x14ac:dyDescent="0.2">
      <c r="C103" s="11"/>
      <c r="D103" s="11"/>
      <c r="E103" s="11"/>
      <c r="F103" s="170"/>
      <c r="H103" s="35"/>
      <c r="I103" s="35"/>
      <c r="J103" s="62"/>
      <c r="K103" s="273" t="s">
        <v>7</v>
      </c>
      <c r="L103" s="162"/>
    </row>
    <row r="104" spans="3:12" s="12" customFormat="1" ht="11.25" hidden="1" x14ac:dyDescent="0.2">
      <c r="C104" s="11"/>
      <c r="D104" s="11"/>
      <c r="E104" s="11"/>
      <c r="F104" s="170"/>
      <c r="H104" s="35"/>
      <c r="I104" s="35"/>
      <c r="J104" s="62"/>
      <c r="K104" s="273" t="s">
        <v>221</v>
      </c>
      <c r="L104" s="162"/>
    </row>
    <row r="105" spans="3:12" s="12" customFormat="1" ht="11.25" hidden="1" x14ac:dyDescent="0.2">
      <c r="C105" s="11"/>
      <c r="D105" s="11"/>
      <c r="E105" s="11"/>
      <c r="F105" s="170"/>
      <c r="H105" s="35"/>
      <c r="I105" s="35"/>
      <c r="J105" s="62"/>
      <c r="K105" s="273" t="s">
        <v>222</v>
      </c>
      <c r="L105" s="162"/>
    </row>
    <row r="106" spans="3:12" s="12" customFormat="1" ht="11.25" hidden="1" x14ac:dyDescent="0.2">
      <c r="C106" s="11"/>
      <c r="D106" s="11"/>
      <c r="E106" s="11"/>
      <c r="F106" s="170"/>
      <c r="H106" s="35"/>
      <c r="I106" s="35"/>
      <c r="J106" s="62"/>
      <c r="K106" s="273" t="s">
        <v>223</v>
      </c>
      <c r="L106" s="162"/>
    </row>
    <row r="107" spans="3:12" s="12" customFormat="1" ht="11.25" hidden="1" x14ac:dyDescent="0.2">
      <c r="C107" s="11"/>
      <c r="D107" s="11"/>
      <c r="E107" s="11"/>
      <c r="F107" s="170"/>
      <c r="H107" s="35"/>
      <c r="I107" s="35"/>
      <c r="J107" s="62"/>
      <c r="K107" s="273" t="s">
        <v>224</v>
      </c>
      <c r="L107" s="162"/>
    </row>
    <row r="108" spans="3:12" s="12" customFormat="1" ht="11.25" hidden="1" x14ac:dyDescent="0.2">
      <c r="C108" s="11"/>
      <c r="D108" s="11"/>
      <c r="E108" s="11"/>
      <c r="F108" s="170"/>
      <c r="H108" s="35"/>
      <c r="I108" s="35"/>
      <c r="J108" s="62"/>
      <c r="K108" s="273" t="s">
        <v>225</v>
      </c>
      <c r="L108" s="162"/>
    </row>
    <row r="109" spans="3:12" s="12" customFormat="1" ht="11.25" hidden="1" x14ac:dyDescent="0.2">
      <c r="C109" s="11"/>
      <c r="D109" s="11"/>
      <c r="E109" s="11"/>
      <c r="F109" s="170"/>
      <c r="H109" s="35"/>
      <c r="I109" s="35"/>
      <c r="J109" s="62"/>
      <c r="K109" s="273" t="s">
        <v>131</v>
      </c>
      <c r="L109" s="162"/>
    </row>
    <row r="110" spans="3:12" s="12" customFormat="1" ht="11.25" hidden="1" x14ac:dyDescent="0.2">
      <c r="C110" s="11"/>
      <c r="D110" s="11"/>
      <c r="E110" s="11"/>
      <c r="F110" s="170"/>
      <c r="H110" s="35"/>
      <c r="I110" s="35"/>
      <c r="J110" s="62"/>
      <c r="K110" s="273" t="s">
        <v>109</v>
      </c>
      <c r="L110" s="162"/>
    </row>
    <row r="111" spans="3:12" s="12" customFormat="1" ht="11.25" hidden="1" x14ac:dyDescent="0.2">
      <c r="C111" s="11"/>
      <c r="D111" s="11"/>
      <c r="E111" s="11"/>
      <c r="F111" s="170"/>
      <c r="H111" s="35"/>
      <c r="I111" s="35"/>
      <c r="J111" s="62"/>
      <c r="K111" s="273" t="s">
        <v>110</v>
      </c>
      <c r="L111" s="162"/>
    </row>
    <row r="112" spans="3:12" s="12" customFormat="1" ht="11.25" hidden="1" x14ac:dyDescent="0.2">
      <c r="C112" s="11"/>
      <c r="D112" s="11"/>
      <c r="E112" s="11"/>
      <c r="F112" s="170"/>
      <c r="H112" s="35"/>
      <c r="I112" s="35"/>
      <c r="J112" s="62"/>
      <c r="K112" s="273" t="s">
        <v>226</v>
      </c>
      <c r="L112" s="162"/>
    </row>
    <row r="113" spans="3:12" s="12" customFormat="1" ht="11.25" hidden="1" x14ac:dyDescent="0.2">
      <c r="C113" s="11"/>
      <c r="D113" s="11"/>
      <c r="E113" s="11"/>
      <c r="F113" s="170"/>
      <c r="H113" s="35"/>
      <c r="I113" s="35"/>
      <c r="J113" s="62"/>
      <c r="K113" s="273" t="s">
        <v>111</v>
      </c>
      <c r="L113" s="162"/>
    </row>
    <row r="114" spans="3:12" s="12" customFormat="1" ht="11.25" hidden="1" x14ac:dyDescent="0.2">
      <c r="C114" s="11"/>
      <c r="D114" s="11"/>
      <c r="E114" s="11"/>
      <c r="F114" s="170"/>
      <c r="H114" s="35"/>
      <c r="I114" s="35"/>
      <c r="J114" s="62"/>
      <c r="K114" s="273" t="s">
        <v>229</v>
      </c>
      <c r="L114" s="162"/>
    </row>
    <row r="115" spans="3:12" s="12" customFormat="1" ht="11.25" hidden="1" x14ac:dyDescent="0.2">
      <c r="C115" s="11"/>
      <c r="D115" s="11"/>
      <c r="E115" s="11"/>
      <c r="F115" s="170"/>
      <c r="H115" s="35"/>
      <c r="I115" s="35"/>
      <c r="J115" s="62"/>
      <c r="K115" s="273" t="s">
        <v>13</v>
      </c>
      <c r="L115" s="162"/>
    </row>
    <row r="116" spans="3:12" s="12" customFormat="1" ht="11.25" hidden="1" x14ac:dyDescent="0.2">
      <c r="C116" s="11"/>
      <c r="D116" s="11"/>
      <c r="E116" s="11"/>
      <c r="F116" s="170"/>
      <c r="H116" s="35"/>
      <c r="I116" s="35"/>
      <c r="J116" s="62"/>
      <c r="K116" s="273" t="s">
        <v>5</v>
      </c>
      <c r="L116" s="162"/>
    </row>
    <row r="117" spans="3:12" s="12" customFormat="1" ht="11.25" hidden="1" x14ac:dyDescent="0.2">
      <c r="C117" s="11"/>
      <c r="D117" s="11"/>
      <c r="E117" s="11"/>
      <c r="F117" s="170"/>
      <c r="H117" s="35"/>
      <c r="I117" s="35"/>
      <c r="J117" s="62"/>
      <c r="K117" s="62"/>
      <c r="L117" s="162"/>
    </row>
    <row r="118" spans="3:12" s="12" customFormat="1" ht="11.25" hidden="1" x14ac:dyDescent="0.2">
      <c r="C118" s="11"/>
      <c r="D118" s="11"/>
      <c r="E118" s="11"/>
      <c r="F118" s="170"/>
      <c r="H118" s="35"/>
      <c r="I118" s="35"/>
      <c r="J118" s="62"/>
      <c r="K118" s="274" t="s">
        <v>230</v>
      </c>
      <c r="L118" s="162"/>
    </row>
    <row r="119" spans="3:12" s="12" customFormat="1" ht="11.25" hidden="1" x14ac:dyDescent="0.2">
      <c r="C119" s="11"/>
      <c r="D119" s="11"/>
      <c r="E119" s="11"/>
      <c r="F119" s="170"/>
      <c r="H119" s="35"/>
      <c r="I119" s="35"/>
      <c r="J119" s="62"/>
      <c r="K119" s="273" t="s">
        <v>7</v>
      </c>
      <c r="L119" s="162"/>
    </row>
    <row r="120" spans="3:12" s="12" customFormat="1" ht="11.25" hidden="1" x14ac:dyDescent="0.2">
      <c r="C120" s="11"/>
      <c r="D120" s="11"/>
      <c r="E120" s="11"/>
      <c r="F120" s="170"/>
      <c r="H120" s="35"/>
      <c r="I120" s="35"/>
      <c r="J120" s="62"/>
      <c r="K120" s="273" t="s">
        <v>221</v>
      </c>
      <c r="L120" s="162"/>
    </row>
    <row r="121" spans="3:12" s="12" customFormat="1" ht="11.25" hidden="1" x14ac:dyDescent="0.2">
      <c r="C121" s="11"/>
      <c r="D121" s="11"/>
      <c r="E121" s="11"/>
      <c r="F121" s="170"/>
      <c r="H121" s="35"/>
      <c r="I121" s="35"/>
      <c r="J121" s="62"/>
      <c r="K121" s="273" t="s">
        <v>222</v>
      </c>
      <c r="L121" s="162"/>
    </row>
    <row r="122" spans="3:12" s="12" customFormat="1" ht="11.25" hidden="1" x14ac:dyDescent="0.2">
      <c r="C122" s="11"/>
      <c r="D122" s="11"/>
      <c r="E122" s="11"/>
      <c r="F122" s="170"/>
      <c r="H122" s="35"/>
      <c r="I122" s="35"/>
      <c r="J122" s="62"/>
      <c r="K122" s="273" t="s">
        <v>223</v>
      </c>
      <c r="L122" s="162"/>
    </row>
    <row r="123" spans="3:12" s="12" customFormat="1" ht="11.25" hidden="1" x14ac:dyDescent="0.2">
      <c r="C123" s="11"/>
      <c r="D123" s="11"/>
      <c r="E123" s="11"/>
      <c r="F123" s="170"/>
      <c r="H123" s="35"/>
      <c r="I123" s="35"/>
      <c r="J123" s="62"/>
      <c r="K123" s="273" t="s">
        <v>224</v>
      </c>
      <c r="L123" s="162"/>
    </row>
    <row r="124" spans="3:12" s="12" customFormat="1" ht="11.25" hidden="1" x14ac:dyDescent="0.2">
      <c r="C124" s="11"/>
      <c r="D124" s="11"/>
      <c r="E124" s="11"/>
      <c r="F124" s="170"/>
      <c r="H124" s="35"/>
      <c r="I124" s="35"/>
      <c r="J124" s="62"/>
      <c r="K124" s="273" t="s">
        <v>225</v>
      </c>
      <c r="L124" s="162"/>
    </row>
    <row r="125" spans="3:12" s="12" customFormat="1" ht="11.25" hidden="1" x14ac:dyDescent="0.2">
      <c r="C125" s="11"/>
      <c r="D125" s="11"/>
      <c r="E125" s="11"/>
      <c r="F125" s="170"/>
      <c r="H125" s="35"/>
      <c r="I125" s="35"/>
      <c r="J125" s="62"/>
      <c r="K125" s="273" t="s">
        <v>131</v>
      </c>
      <c r="L125" s="162"/>
    </row>
    <row r="126" spans="3:12" s="12" customFormat="1" ht="11.25" hidden="1" x14ac:dyDescent="0.2">
      <c r="C126" s="11"/>
      <c r="D126" s="11"/>
      <c r="E126" s="11"/>
      <c r="F126" s="170"/>
      <c r="H126" s="35"/>
      <c r="I126" s="35"/>
      <c r="J126" s="62"/>
      <c r="K126" s="273" t="s">
        <v>109</v>
      </c>
      <c r="L126" s="162"/>
    </row>
    <row r="127" spans="3:12" s="12" customFormat="1" ht="11.25" hidden="1" x14ac:dyDescent="0.2">
      <c r="C127" s="11"/>
      <c r="D127" s="11"/>
      <c r="E127" s="11"/>
      <c r="F127" s="170"/>
      <c r="H127" s="35"/>
      <c r="I127" s="35"/>
      <c r="J127" s="62"/>
      <c r="K127" s="273" t="s">
        <v>110</v>
      </c>
      <c r="L127" s="162"/>
    </row>
    <row r="128" spans="3:12" s="12" customFormat="1" ht="11.25" hidden="1" x14ac:dyDescent="0.2">
      <c r="C128" s="11"/>
      <c r="D128" s="11"/>
      <c r="E128" s="11"/>
      <c r="F128" s="170"/>
      <c r="H128" s="35"/>
      <c r="I128" s="35"/>
      <c r="J128" s="62"/>
      <c r="K128" s="273" t="s">
        <v>226</v>
      </c>
      <c r="L128" s="162"/>
    </row>
    <row r="129" spans="3:12" s="12" customFormat="1" ht="11.25" hidden="1" x14ac:dyDescent="0.2">
      <c r="C129" s="11"/>
      <c r="D129" s="11"/>
      <c r="E129" s="11"/>
      <c r="F129" s="170"/>
      <c r="H129" s="35"/>
      <c r="I129" s="35"/>
      <c r="J129" s="62"/>
      <c r="K129" s="273" t="s">
        <v>12</v>
      </c>
      <c r="L129" s="162"/>
    </row>
    <row r="130" spans="3:12" s="12" customFormat="1" ht="11.25" hidden="1" x14ac:dyDescent="0.2">
      <c r="C130" s="11"/>
      <c r="D130" s="11"/>
      <c r="E130" s="11"/>
      <c r="F130" s="170"/>
      <c r="H130" s="35"/>
      <c r="I130" s="35"/>
      <c r="J130" s="62"/>
      <c r="K130" s="273" t="s">
        <v>111</v>
      </c>
      <c r="L130" s="162"/>
    </row>
    <row r="131" spans="3:12" s="12" customFormat="1" ht="11.25" hidden="1" x14ac:dyDescent="0.2">
      <c r="C131" s="11"/>
      <c r="D131" s="11"/>
      <c r="E131" s="11"/>
      <c r="F131" s="170"/>
      <c r="H131" s="35"/>
      <c r="I131" s="35"/>
      <c r="J131" s="62"/>
      <c r="K131" s="273" t="s">
        <v>229</v>
      </c>
      <c r="L131" s="162"/>
    </row>
    <row r="132" spans="3:12" s="12" customFormat="1" ht="11.25" hidden="1" x14ac:dyDescent="0.2">
      <c r="C132" s="11"/>
      <c r="D132" s="11"/>
      <c r="E132" s="11"/>
      <c r="F132" s="170"/>
      <c r="H132" s="35"/>
      <c r="I132" s="35"/>
      <c r="J132" s="62"/>
      <c r="K132" s="273" t="s">
        <v>13</v>
      </c>
      <c r="L132" s="162"/>
    </row>
    <row r="133" spans="3:12" s="12" customFormat="1" ht="11.25" hidden="1" x14ac:dyDescent="0.2">
      <c r="C133" s="11"/>
      <c r="D133" s="11"/>
      <c r="E133" s="11"/>
      <c r="F133" s="170"/>
      <c r="H133" s="35"/>
      <c r="I133" s="35"/>
      <c r="J133" s="62"/>
      <c r="K133" s="273" t="s">
        <v>5</v>
      </c>
      <c r="L133" s="162"/>
    </row>
    <row r="134" spans="3:12" s="12" customFormat="1" ht="11.25" hidden="1" x14ac:dyDescent="0.2">
      <c r="C134" s="11"/>
      <c r="D134" s="11"/>
      <c r="E134" s="11"/>
      <c r="F134" s="170"/>
      <c r="H134" s="35"/>
      <c r="I134" s="35"/>
      <c r="J134" s="35"/>
      <c r="K134" s="35"/>
      <c r="L134" s="162"/>
    </row>
    <row r="135" spans="3:12" s="12" customFormat="1" ht="11.25" hidden="1" x14ac:dyDescent="0.2">
      <c r="C135" s="11"/>
      <c r="D135" s="11"/>
      <c r="E135" s="11"/>
      <c r="F135" s="170"/>
      <c r="H135" s="35"/>
      <c r="I135" s="35"/>
      <c r="J135" s="35"/>
      <c r="K135" s="35"/>
      <c r="L135" s="162"/>
    </row>
    <row r="136" spans="3:12" s="12" customFormat="1" ht="11.25" hidden="1" x14ac:dyDescent="0.2">
      <c r="C136" s="11"/>
      <c r="D136" s="11"/>
      <c r="E136" s="11"/>
      <c r="F136" s="170"/>
      <c r="H136" s="35"/>
      <c r="I136" s="35"/>
      <c r="J136" s="35"/>
      <c r="K136" s="35"/>
      <c r="L136" s="162"/>
    </row>
    <row r="137" spans="3:12" s="12" customFormat="1" ht="11.25" hidden="1" x14ac:dyDescent="0.2">
      <c r="C137" s="11"/>
      <c r="D137" s="11"/>
      <c r="E137" s="11"/>
      <c r="F137" s="170"/>
      <c r="H137" s="35"/>
      <c r="I137" s="35"/>
      <c r="J137" s="35"/>
      <c r="K137" s="35"/>
      <c r="L137" s="162"/>
    </row>
    <row r="138" spans="3:12" s="12" customFormat="1" ht="11.25" hidden="1" x14ac:dyDescent="0.2">
      <c r="C138" s="11"/>
      <c r="D138" s="11"/>
      <c r="E138" s="11"/>
      <c r="F138" s="170"/>
      <c r="H138" s="35"/>
      <c r="I138" s="35"/>
      <c r="J138" s="35"/>
      <c r="K138" s="35"/>
      <c r="L138" s="162"/>
    </row>
    <row r="139" spans="3:12" s="12" customFormat="1" ht="11.25" hidden="1" x14ac:dyDescent="0.2">
      <c r="C139" s="11"/>
      <c r="D139" s="11"/>
      <c r="E139" s="11"/>
      <c r="F139" s="170"/>
      <c r="H139" s="35"/>
      <c r="I139" s="35"/>
      <c r="J139" s="35"/>
      <c r="K139" s="35"/>
      <c r="L139" s="162"/>
    </row>
    <row r="140" spans="3:12" s="12" customFormat="1" ht="11.25" hidden="1" x14ac:dyDescent="0.2">
      <c r="C140" s="11"/>
      <c r="D140" s="11"/>
      <c r="E140" s="11"/>
      <c r="F140" s="170"/>
      <c r="H140" s="35"/>
      <c r="I140" s="35"/>
      <c r="J140" s="35"/>
      <c r="K140" s="35"/>
      <c r="L140" s="162"/>
    </row>
    <row r="141" spans="3:12" s="12" customFormat="1" ht="11.25" hidden="1" x14ac:dyDescent="0.2">
      <c r="C141" s="11"/>
      <c r="D141" s="11"/>
      <c r="E141" s="11"/>
      <c r="F141" s="170"/>
      <c r="H141" s="35"/>
      <c r="I141" s="35"/>
      <c r="J141" s="35"/>
      <c r="K141" s="35"/>
      <c r="L141" s="162"/>
    </row>
    <row r="142" spans="3:12" s="12" customFormat="1" ht="11.25" hidden="1" x14ac:dyDescent="0.2">
      <c r="C142" s="11"/>
      <c r="D142" s="11"/>
      <c r="E142" s="11"/>
      <c r="F142" s="170"/>
      <c r="H142" s="35"/>
      <c r="I142" s="35"/>
      <c r="J142" s="35"/>
      <c r="K142" s="35"/>
      <c r="L142" s="162"/>
    </row>
    <row r="143" spans="3:12" s="12" customFormat="1" ht="11.25" hidden="1" x14ac:dyDescent="0.2">
      <c r="C143" s="11"/>
      <c r="D143" s="11"/>
      <c r="E143" s="11"/>
      <c r="F143" s="170"/>
      <c r="H143" s="35"/>
      <c r="I143" s="35"/>
      <c r="J143" s="35"/>
      <c r="K143" s="35"/>
      <c r="L143" s="162"/>
    </row>
    <row r="144" spans="3:12" s="12" customFormat="1" ht="11.25" hidden="1" x14ac:dyDescent="0.2">
      <c r="C144" s="11"/>
      <c r="D144" s="11"/>
      <c r="E144" s="11"/>
      <c r="F144" s="170"/>
      <c r="H144" s="35"/>
      <c r="I144" s="35"/>
      <c r="J144" s="35"/>
      <c r="K144" s="35"/>
      <c r="L144" s="162"/>
    </row>
    <row r="145" spans="3:12" s="12" customFormat="1" ht="11.25" hidden="1" x14ac:dyDescent="0.2">
      <c r="C145" s="11"/>
      <c r="D145" s="11"/>
      <c r="E145" s="11"/>
      <c r="F145" s="170"/>
      <c r="H145" s="35"/>
      <c r="I145" s="35"/>
      <c r="J145" s="35"/>
      <c r="K145" s="35"/>
      <c r="L145" s="162"/>
    </row>
    <row r="146" spans="3:12" s="12" customFormat="1" ht="11.25" hidden="1" x14ac:dyDescent="0.2">
      <c r="C146" s="11"/>
      <c r="D146" s="11"/>
      <c r="E146" s="11"/>
      <c r="F146" s="170"/>
      <c r="H146" s="35"/>
      <c r="I146" s="35"/>
      <c r="J146" s="35"/>
      <c r="K146" s="35"/>
      <c r="L146" s="162"/>
    </row>
    <row r="147" spans="3:12" s="12" customFormat="1" ht="11.25" hidden="1" x14ac:dyDescent="0.2">
      <c r="C147" s="11"/>
      <c r="D147" s="11"/>
      <c r="E147" s="11"/>
      <c r="F147" s="170"/>
      <c r="H147" s="35"/>
      <c r="I147" s="35"/>
      <c r="J147" s="35"/>
      <c r="K147" s="35"/>
      <c r="L147" s="162"/>
    </row>
    <row r="148" spans="3:12" s="12" customFormat="1" ht="11.25" hidden="1" x14ac:dyDescent="0.2">
      <c r="C148" s="11"/>
      <c r="D148" s="11"/>
      <c r="E148" s="11"/>
      <c r="F148" s="170"/>
      <c r="H148" s="35"/>
      <c r="I148" s="35"/>
      <c r="J148" s="35"/>
      <c r="K148" s="35"/>
      <c r="L148" s="162"/>
    </row>
    <row r="149" spans="3:12" s="12" customFormat="1" ht="11.25" hidden="1" x14ac:dyDescent="0.2">
      <c r="C149" s="11"/>
      <c r="D149" s="11"/>
      <c r="E149" s="11"/>
      <c r="F149" s="170"/>
      <c r="H149" s="35"/>
      <c r="I149" s="35"/>
      <c r="J149" s="35"/>
      <c r="K149" s="35"/>
      <c r="L149" s="162"/>
    </row>
    <row r="150" spans="3:12" s="12" customFormat="1" ht="11.25" hidden="1" x14ac:dyDescent="0.2">
      <c r="C150" s="11"/>
      <c r="D150" s="11"/>
      <c r="E150" s="11"/>
      <c r="F150" s="170"/>
      <c r="H150" s="35"/>
      <c r="I150" s="35"/>
      <c r="J150" s="35"/>
      <c r="K150" s="35"/>
      <c r="L150" s="162"/>
    </row>
    <row r="151" spans="3:12" s="12" customFormat="1" ht="11.25" hidden="1" x14ac:dyDescent="0.2">
      <c r="C151" s="11"/>
      <c r="D151" s="11"/>
      <c r="E151" s="11"/>
      <c r="F151" s="170"/>
      <c r="H151" s="35"/>
      <c r="I151" s="35"/>
      <c r="J151" s="35"/>
      <c r="K151" s="35"/>
      <c r="L151" s="162"/>
    </row>
    <row r="152" spans="3:12" s="12" customFormat="1" ht="11.25" hidden="1" x14ac:dyDescent="0.2">
      <c r="C152" s="11"/>
      <c r="D152" s="11"/>
      <c r="E152" s="11"/>
      <c r="F152" s="170"/>
      <c r="H152" s="35"/>
      <c r="I152" s="35"/>
      <c r="J152" s="35"/>
      <c r="K152" s="35"/>
      <c r="L152" s="162"/>
    </row>
    <row r="153" spans="3:12" s="12" customFormat="1" ht="11.25" hidden="1" x14ac:dyDescent="0.2">
      <c r="C153" s="11"/>
      <c r="D153" s="11"/>
      <c r="E153" s="11"/>
      <c r="F153" s="170"/>
      <c r="H153" s="35"/>
      <c r="I153" s="35"/>
      <c r="J153" s="35"/>
      <c r="K153" s="35"/>
      <c r="L153" s="162"/>
    </row>
    <row r="154" spans="3:12" s="12" customFormat="1" ht="11.25" hidden="1" x14ac:dyDescent="0.2">
      <c r="C154" s="11"/>
      <c r="D154" s="11"/>
      <c r="E154" s="11"/>
      <c r="F154" s="170"/>
      <c r="H154" s="35"/>
      <c r="I154" s="35"/>
      <c r="J154" s="35"/>
      <c r="K154" s="35"/>
      <c r="L154" s="162"/>
    </row>
    <row r="155" spans="3:12" s="12" customFormat="1" ht="11.25" hidden="1" x14ac:dyDescent="0.2">
      <c r="C155" s="11"/>
      <c r="D155" s="11"/>
      <c r="E155" s="11"/>
      <c r="F155" s="170"/>
      <c r="H155" s="35"/>
      <c r="I155" s="35"/>
      <c r="J155" s="35"/>
      <c r="K155" s="35"/>
      <c r="L155" s="162"/>
    </row>
    <row r="156" spans="3:12" s="12" customFormat="1" ht="11.25" hidden="1" x14ac:dyDescent="0.2">
      <c r="C156" s="11"/>
      <c r="D156" s="11"/>
      <c r="E156" s="11"/>
      <c r="F156" s="170"/>
      <c r="H156" s="35"/>
      <c r="I156" s="35"/>
      <c r="J156" s="35"/>
      <c r="K156" s="35"/>
      <c r="L156" s="162"/>
    </row>
    <row r="157" spans="3:12" s="12" customFormat="1" ht="11.25" hidden="1" x14ac:dyDescent="0.2">
      <c r="C157" s="11"/>
      <c r="D157" s="11"/>
      <c r="E157" s="11"/>
      <c r="F157" s="170"/>
      <c r="H157" s="35"/>
      <c r="I157" s="35"/>
      <c r="J157" s="35"/>
      <c r="K157" s="35"/>
      <c r="L157" s="162"/>
    </row>
    <row r="158" spans="3:12" s="12" customFormat="1" ht="11.25" hidden="1" x14ac:dyDescent="0.2">
      <c r="C158" s="11"/>
      <c r="D158" s="11"/>
      <c r="E158" s="11"/>
      <c r="F158" s="170"/>
      <c r="H158" s="35"/>
      <c r="I158" s="35"/>
      <c r="J158" s="35"/>
      <c r="K158" s="35"/>
      <c r="L158" s="162"/>
    </row>
    <row r="159" spans="3:12" s="12" customFormat="1" ht="11.25" hidden="1" x14ac:dyDescent="0.2">
      <c r="C159" s="11"/>
      <c r="D159" s="11"/>
      <c r="E159" s="11"/>
      <c r="F159" s="170"/>
      <c r="H159" s="35"/>
      <c r="I159" s="35"/>
      <c r="J159" s="35"/>
      <c r="K159" s="35"/>
      <c r="L159" s="162"/>
    </row>
    <row r="160" spans="3:12" s="12" customFormat="1" ht="11.25" hidden="1" x14ac:dyDescent="0.2">
      <c r="C160" s="11"/>
      <c r="D160" s="11"/>
      <c r="E160" s="11"/>
      <c r="F160" s="170"/>
      <c r="H160" s="35"/>
      <c r="I160" s="35"/>
      <c r="J160" s="35"/>
      <c r="K160" s="35"/>
      <c r="L160" s="162"/>
    </row>
    <row r="161" spans="1:12" s="12" customFormat="1" ht="11.25" hidden="1" x14ac:dyDescent="0.2">
      <c r="C161" s="11"/>
      <c r="D161" s="11"/>
      <c r="E161" s="11"/>
      <c r="F161" s="170"/>
      <c r="H161" s="35"/>
      <c r="I161" s="35"/>
      <c r="J161" s="35"/>
      <c r="K161" s="35"/>
      <c r="L161" s="162"/>
    </row>
    <row r="162" spans="1:12" s="12" customFormat="1" ht="11.25" hidden="1" x14ac:dyDescent="0.2">
      <c r="C162" s="11"/>
      <c r="D162" s="11"/>
      <c r="E162" s="11"/>
      <c r="F162" s="170"/>
      <c r="H162" s="35"/>
      <c r="I162" s="35"/>
      <c r="J162" s="35"/>
      <c r="K162" s="35"/>
      <c r="L162" s="162"/>
    </row>
    <row r="163" spans="1:12" s="12" customFormat="1" ht="11.25" hidden="1" x14ac:dyDescent="0.2">
      <c r="C163" s="11"/>
      <c r="D163" s="11"/>
      <c r="E163" s="11"/>
      <c r="F163" s="170"/>
      <c r="H163" s="35"/>
      <c r="I163" s="35"/>
      <c r="J163" s="35"/>
      <c r="K163" s="35"/>
      <c r="L163" s="162"/>
    </row>
    <row r="164" spans="1:12" s="12" customFormat="1" ht="11.25" hidden="1" x14ac:dyDescent="0.2">
      <c r="A164" s="10"/>
      <c r="C164" s="11"/>
      <c r="D164" s="11"/>
      <c r="E164" s="11"/>
      <c r="F164" s="170"/>
      <c r="H164" s="35"/>
      <c r="I164" s="35"/>
      <c r="J164" s="35"/>
      <c r="K164" s="35"/>
      <c r="L164" s="162"/>
    </row>
    <row r="165" spans="1:12" s="12" customFormat="1" ht="11.25" hidden="1" x14ac:dyDescent="0.2">
      <c r="C165" s="11"/>
      <c r="D165" s="11"/>
      <c r="E165" s="11"/>
      <c r="F165" s="170"/>
      <c r="H165" s="35"/>
      <c r="I165" s="35"/>
      <c r="J165" s="35"/>
      <c r="K165" s="35"/>
      <c r="L165" s="162"/>
    </row>
    <row r="166" spans="1:12" s="12" customFormat="1" ht="11.25" hidden="1" x14ac:dyDescent="0.2">
      <c r="C166" s="11"/>
      <c r="D166" s="11"/>
      <c r="E166" s="11"/>
      <c r="F166" s="170"/>
      <c r="H166" s="35"/>
      <c r="I166" s="35"/>
      <c r="J166" s="35"/>
      <c r="K166" s="35"/>
      <c r="L166" s="162"/>
    </row>
    <row r="167" spans="1:12" s="12" customFormat="1" ht="11.25" hidden="1" x14ac:dyDescent="0.2">
      <c r="C167" s="11"/>
      <c r="D167" s="11"/>
      <c r="E167" s="11"/>
      <c r="F167" s="170"/>
      <c r="H167" s="35"/>
      <c r="I167" s="35"/>
      <c r="J167" s="35"/>
      <c r="K167" s="35"/>
      <c r="L167" s="162"/>
    </row>
    <row r="168" spans="1:12" s="12" customFormat="1" ht="11.25" hidden="1" x14ac:dyDescent="0.2">
      <c r="C168" s="11"/>
      <c r="D168" s="11"/>
      <c r="E168" s="11"/>
      <c r="F168" s="170"/>
      <c r="H168" s="35"/>
      <c r="I168" s="35"/>
      <c r="J168" s="35"/>
      <c r="K168" s="35"/>
      <c r="L168" s="162"/>
    </row>
    <row r="169" spans="1:12" s="12" customFormat="1" ht="11.25" hidden="1" x14ac:dyDescent="0.2">
      <c r="C169" s="11"/>
      <c r="D169" s="11"/>
      <c r="E169" s="11"/>
      <c r="F169" s="170"/>
      <c r="H169" s="35"/>
      <c r="I169" s="35"/>
      <c r="J169" s="35"/>
      <c r="K169" s="35"/>
      <c r="L169" s="162"/>
    </row>
    <row r="170" spans="1:12" s="12" customFormat="1" ht="11.25" hidden="1" x14ac:dyDescent="0.2">
      <c r="C170" s="11"/>
      <c r="D170" s="11"/>
      <c r="E170" s="11"/>
      <c r="F170" s="170"/>
      <c r="H170" s="35"/>
      <c r="I170" s="35"/>
      <c r="J170" s="35"/>
      <c r="K170" s="35"/>
      <c r="L170" s="162"/>
    </row>
    <row r="171" spans="1:12" s="12" customFormat="1" ht="11.25" hidden="1" x14ac:dyDescent="0.2">
      <c r="C171" s="11"/>
      <c r="D171" s="11"/>
      <c r="E171" s="11"/>
      <c r="F171" s="170"/>
      <c r="H171" s="35"/>
      <c r="I171" s="35"/>
      <c r="J171" s="35"/>
      <c r="K171" s="35"/>
      <c r="L171" s="162"/>
    </row>
    <row r="172" spans="1:12" s="12" customFormat="1" ht="11.25" hidden="1" x14ac:dyDescent="0.2">
      <c r="C172" s="11"/>
      <c r="D172" s="11"/>
      <c r="E172" s="11"/>
      <c r="F172" s="170"/>
      <c r="H172" s="35"/>
      <c r="I172" s="35"/>
      <c r="J172" s="35"/>
      <c r="K172" s="35"/>
      <c r="L172" s="162"/>
    </row>
    <row r="173" spans="1:12" s="12" customFormat="1" ht="11.25" hidden="1" x14ac:dyDescent="0.2">
      <c r="C173" s="11"/>
      <c r="D173" s="11"/>
      <c r="E173" s="11"/>
      <c r="F173" s="170"/>
      <c r="H173" s="35"/>
      <c r="I173" s="35"/>
      <c r="J173" s="35"/>
      <c r="K173" s="35"/>
      <c r="L173" s="162"/>
    </row>
    <row r="174" spans="1:12" s="12" customFormat="1" ht="11.25" hidden="1" x14ac:dyDescent="0.2">
      <c r="A174" s="10"/>
      <c r="C174" s="11"/>
      <c r="D174" s="11"/>
      <c r="E174" s="11"/>
      <c r="F174" s="170"/>
      <c r="H174" s="35"/>
      <c r="I174" s="35"/>
      <c r="J174" s="35"/>
      <c r="K174" s="35"/>
      <c r="L174" s="162"/>
    </row>
    <row r="175" spans="1:12" s="12" customFormat="1" ht="11.25" hidden="1" x14ac:dyDescent="0.2">
      <c r="C175" s="11"/>
      <c r="D175" s="11"/>
      <c r="E175" s="11"/>
      <c r="F175" s="170"/>
      <c r="H175" s="35"/>
      <c r="I175" s="35"/>
      <c r="J175" s="35"/>
      <c r="K175" s="35"/>
      <c r="L175" s="162"/>
    </row>
    <row r="176" spans="1:12" s="12" customFormat="1" ht="11.25" hidden="1" x14ac:dyDescent="0.2">
      <c r="C176" s="11"/>
      <c r="D176" s="11"/>
      <c r="E176" s="11"/>
      <c r="F176" s="170"/>
      <c r="H176" s="35"/>
      <c r="I176" s="35"/>
      <c r="J176" s="35"/>
      <c r="K176" s="35"/>
      <c r="L176" s="162"/>
    </row>
    <row r="177" spans="3:12" s="12" customFormat="1" ht="11.25" hidden="1" x14ac:dyDescent="0.2">
      <c r="C177" s="11"/>
      <c r="D177" s="11"/>
      <c r="E177" s="11"/>
      <c r="F177" s="170"/>
      <c r="H177" s="35"/>
      <c r="I177" s="35"/>
      <c r="J177" s="35"/>
      <c r="K177" s="35"/>
      <c r="L177" s="162"/>
    </row>
    <row r="178" spans="3:12" s="12" customFormat="1" ht="11.25" hidden="1" x14ac:dyDescent="0.2">
      <c r="C178" s="11"/>
      <c r="D178" s="11"/>
      <c r="E178" s="11"/>
      <c r="F178" s="170"/>
      <c r="H178" s="35"/>
      <c r="I178" s="35"/>
      <c r="J178" s="35"/>
      <c r="K178" s="35"/>
      <c r="L178" s="162"/>
    </row>
    <row r="179" spans="3:12" s="12" customFormat="1" ht="11.25" hidden="1" x14ac:dyDescent="0.2">
      <c r="C179" s="11"/>
      <c r="D179" s="11"/>
      <c r="E179" s="11"/>
      <c r="F179" s="170"/>
      <c r="H179" s="35"/>
      <c r="I179" s="35"/>
      <c r="J179" s="35"/>
      <c r="K179" s="35"/>
      <c r="L179" s="162"/>
    </row>
    <row r="180" spans="3:12" s="12" customFormat="1" ht="11.25" hidden="1" x14ac:dyDescent="0.2">
      <c r="C180" s="11"/>
      <c r="D180" s="11"/>
      <c r="E180" s="11"/>
      <c r="F180" s="170"/>
      <c r="H180" s="35"/>
      <c r="I180" s="35"/>
      <c r="J180" s="35"/>
      <c r="K180" s="35"/>
      <c r="L180" s="162"/>
    </row>
    <row r="181" spans="3:12" s="12" customFormat="1" ht="11.25" hidden="1" x14ac:dyDescent="0.2">
      <c r="C181" s="11"/>
      <c r="D181" s="11"/>
      <c r="E181" s="11"/>
      <c r="F181" s="170"/>
      <c r="H181" s="35"/>
      <c r="I181" s="35"/>
      <c r="J181" s="35"/>
      <c r="K181" s="35"/>
      <c r="L181" s="162"/>
    </row>
    <row r="182" spans="3:12" s="12" customFormat="1" ht="11.25" hidden="1" x14ac:dyDescent="0.2">
      <c r="C182" s="11"/>
      <c r="D182" s="11"/>
      <c r="E182" s="11"/>
      <c r="F182" s="170"/>
      <c r="H182" s="35"/>
      <c r="I182" s="35"/>
      <c r="J182" s="35"/>
      <c r="K182" s="35"/>
      <c r="L182" s="162"/>
    </row>
    <row r="183" spans="3:12" s="12" customFormat="1" ht="11.25" hidden="1" x14ac:dyDescent="0.2">
      <c r="C183" s="11"/>
      <c r="D183" s="11"/>
      <c r="E183" s="11"/>
      <c r="F183" s="170"/>
      <c r="H183" s="35"/>
      <c r="I183" s="35"/>
      <c r="J183" s="35"/>
      <c r="K183" s="35"/>
      <c r="L183" s="162"/>
    </row>
    <row r="184" spans="3:12" s="12" customFormat="1" ht="11.25" hidden="1" x14ac:dyDescent="0.2">
      <c r="C184" s="11"/>
      <c r="D184" s="11"/>
      <c r="E184" s="11"/>
      <c r="F184" s="170"/>
      <c r="H184" s="35"/>
      <c r="I184" s="35"/>
      <c r="J184" s="35"/>
      <c r="K184" s="35"/>
      <c r="L184" s="162"/>
    </row>
    <row r="185" spans="3:12" s="12" customFormat="1" ht="11.25" hidden="1" x14ac:dyDescent="0.2">
      <c r="C185" s="11"/>
      <c r="D185" s="11"/>
      <c r="E185" s="11"/>
      <c r="F185" s="170"/>
      <c r="H185" s="35"/>
      <c r="I185" s="35"/>
      <c r="J185" s="35"/>
      <c r="K185" s="35"/>
      <c r="L185" s="162"/>
    </row>
    <row r="186" spans="3:12" s="12" customFormat="1" ht="11.25" hidden="1" x14ac:dyDescent="0.2">
      <c r="C186" s="11"/>
      <c r="D186" s="11"/>
      <c r="E186" s="11"/>
      <c r="F186" s="170"/>
      <c r="H186" s="35"/>
      <c r="I186" s="35"/>
      <c r="J186" s="35"/>
      <c r="K186" s="35"/>
      <c r="L186" s="162"/>
    </row>
    <row r="187" spans="3:12" s="12" customFormat="1" ht="11.25" hidden="1" x14ac:dyDescent="0.2">
      <c r="C187" s="11"/>
      <c r="D187" s="11"/>
      <c r="E187" s="11"/>
      <c r="F187" s="170"/>
      <c r="H187" s="35"/>
      <c r="I187" s="35"/>
      <c r="J187" s="35"/>
      <c r="K187" s="35"/>
      <c r="L187" s="162"/>
    </row>
    <row r="188" spans="3:12" s="12" customFormat="1" ht="11.25" hidden="1" x14ac:dyDescent="0.2">
      <c r="C188" s="11"/>
      <c r="D188" s="11"/>
      <c r="E188" s="11"/>
      <c r="F188" s="170"/>
      <c r="H188" s="35"/>
      <c r="I188" s="35"/>
      <c r="J188" s="35"/>
      <c r="K188" s="35"/>
      <c r="L188" s="162"/>
    </row>
    <row r="189" spans="3:12" s="12" customFormat="1" ht="11.25" hidden="1" x14ac:dyDescent="0.2">
      <c r="C189" s="11"/>
      <c r="D189" s="11"/>
      <c r="E189" s="11"/>
      <c r="F189" s="170"/>
      <c r="H189" s="35"/>
      <c r="I189" s="35"/>
      <c r="J189" s="35"/>
      <c r="K189" s="35"/>
      <c r="L189" s="162"/>
    </row>
    <row r="190" spans="3:12" s="12" customFormat="1" ht="11.25" hidden="1" x14ac:dyDescent="0.2">
      <c r="C190" s="11"/>
      <c r="D190" s="11"/>
      <c r="E190" s="11"/>
      <c r="F190" s="170"/>
      <c r="H190" s="35"/>
      <c r="I190" s="35"/>
      <c r="J190" s="35"/>
      <c r="K190" s="35"/>
      <c r="L190" s="162"/>
    </row>
    <row r="191" spans="3:12" s="12" customFormat="1" ht="11.25" hidden="1" x14ac:dyDescent="0.2">
      <c r="C191" s="11"/>
      <c r="D191" s="11"/>
      <c r="E191" s="11"/>
      <c r="F191" s="170"/>
      <c r="H191" s="35"/>
      <c r="I191" s="35"/>
      <c r="J191" s="35"/>
      <c r="K191" s="35"/>
      <c r="L191" s="162"/>
    </row>
    <row r="192" spans="3:12" s="12" customFormat="1" ht="11.25" hidden="1" x14ac:dyDescent="0.2">
      <c r="C192" s="11"/>
      <c r="D192" s="11"/>
      <c r="E192" s="11"/>
      <c r="F192" s="170"/>
      <c r="H192" s="35"/>
      <c r="I192" s="35"/>
      <c r="J192" s="35"/>
      <c r="K192" s="35"/>
      <c r="L192" s="162"/>
    </row>
    <row r="193" spans="3:12" s="12" customFormat="1" ht="11.25" hidden="1" x14ac:dyDescent="0.2">
      <c r="C193" s="11"/>
      <c r="D193" s="11"/>
      <c r="E193" s="11"/>
      <c r="F193" s="170"/>
      <c r="H193" s="35"/>
      <c r="I193" s="35"/>
      <c r="J193" s="35"/>
      <c r="K193" s="35"/>
      <c r="L193" s="162"/>
    </row>
    <row r="194" spans="3:12" s="12" customFormat="1" ht="11.25" hidden="1" x14ac:dyDescent="0.2">
      <c r="C194" s="11"/>
      <c r="D194" s="11"/>
      <c r="E194" s="11"/>
      <c r="F194" s="170"/>
      <c r="H194" s="35"/>
      <c r="I194" s="35"/>
      <c r="J194" s="35"/>
      <c r="K194" s="35"/>
      <c r="L194" s="162"/>
    </row>
    <row r="195" spans="3:12" s="12" customFormat="1" ht="11.25" hidden="1" x14ac:dyDescent="0.2">
      <c r="C195" s="11"/>
      <c r="D195" s="11"/>
      <c r="E195" s="11"/>
      <c r="F195" s="170"/>
      <c r="H195" s="35"/>
      <c r="I195" s="35"/>
      <c r="J195" s="35"/>
      <c r="K195" s="35"/>
      <c r="L195" s="162"/>
    </row>
    <row r="196" spans="3:12" s="12" customFormat="1" ht="11.25" hidden="1" x14ac:dyDescent="0.2">
      <c r="C196" s="11"/>
      <c r="D196" s="11"/>
      <c r="E196" s="11"/>
      <c r="F196" s="170"/>
      <c r="H196" s="35"/>
      <c r="I196" s="35"/>
      <c r="J196" s="35"/>
      <c r="K196" s="35"/>
      <c r="L196" s="162"/>
    </row>
    <row r="197" spans="3:12" s="12" customFormat="1" ht="11.25" hidden="1" x14ac:dyDescent="0.2">
      <c r="C197" s="11"/>
      <c r="D197" s="11"/>
      <c r="E197" s="11"/>
      <c r="F197" s="170"/>
      <c r="H197" s="35"/>
      <c r="I197" s="35"/>
      <c r="J197" s="35"/>
      <c r="K197" s="35"/>
      <c r="L197" s="162"/>
    </row>
    <row r="198" spans="3:12" s="12" customFormat="1" ht="11.25" x14ac:dyDescent="0.2">
      <c r="C198" s="11"/>
      <c r="D198" s="11"/>
      <c r="E198" s="11"/>
      <c r="F198" s="170"/>
      <c r="H198" s="35"/>
      <c r="I198" s="35"/>
      <c r="J198" s="35"/>
      <c r="K198" s="35"/>
      <c r="L198" s="162"/>
    </row>
    <row r="199" spans="3:12" s="12" customFormat="1" ht="11.25" x14ac:dyDescent="0.2">
      <c r="C199" s="11"/>
      <c r="D199" s="11"/>
      <c r="E199" s="11"/>
      <c r="F199" s="170"/>
      <c r="H199" s="35"/>
      <c r="I199" s="35"/>
      <c r="J199" s="35"/>
      <c r="K199" s="35"/>
      <c r="L199" s="162"/>
    </row>
    <row r="200" spans="3:12" s="12" customFormat="1" ht="11.25" x14ac:dyDescent="0.2">
      <c r="C200" s="11"/>
      <c r="D200" s="11"/>
      <c r="E200" s="11"/>
      <c r="F200" s="170"/>
      <c r="H200" s="35"/>
      <c r="I200" s="35"/>
      <c r="J200" s="35"/>
      <c r="K200" s="35"/>
      <c r="L200" s="162"/>
    </row>
    <row r="201" spans="3:12" s="12" customFormat="1" ht="11.25" x14ac:dyDescent="0.2">
      <c r="C201" s="11"/>
      <c r="D201" s="11"/>
      <c r="E201" s="11"/>
      <c r="F201" s="170"/>
      <c r="H201" s="35"/>
      <c r="I201" s="35"/>
      <c r="J201" s="35"/>
      <c r="K201" s="35"/>
      <c r="L201" s="162"/>
    </row>
    <row r="202" spans="3:12" s="12" customFormat="1" ht="11.25" x14ac:dyDescent="0.2">
      <c r="C202" s="11"/>
      <c r="D202" s="11"/>
      <c r="E202" s="11"/>
      <c r="F202" s="170"/>
      <c r="H202" s="35"/>
      <c r="I202" s="35"/>
      <c r="J202" s="35"/>
      <c r="K202" s="35"/>
      <c r="L202" s="162"/>
    </row>
    <row r="203" spans="3:12" s="12" customFormat="1" ht="11.25" x14ac:dyDescent="0.2">
      <c r="C203" s="11"/>
      <c r="D203" s="11"/>
      <c r="E203" s="11"/>
      <c r="F203" s="170"/>
      <c r="H203" s="35"/>
      <c r="I203" s="35"/>
      <c r="J203" s="35"/>
      <c r="K203" s="35"/>
      <c r="L203" s="162"/>
    </row>
    <row r="204" spans="3:12" s="12" customFormat="1" ht="11.25" x14ac:dyDescent="0.2">
      <c r="C204" s="11"/>
      <c r="D204" s="11"/>
      <c r="E204" s="11"/>
      <c r="F204" s="170"/>
      <c r="H204" s="35"/>
      <c r="I204" s="35"/>
      <c r="J204" s="35"/>
      <c r="K204" s="35"/>
      <c r="L204" s="162"/>
    </row>
    <row r="205" spans="3:12" s="12" customFormat="1" ht="11.25" x14ac:dyDescent="0.2">
      <c r="C205" s="11"/>
      <c r="D205" s="11"/>
      <c r="E205" s="11"/>
      <c r="F205" s="170"/>
      <c r="H205" s="35"/>
      <c r="I205" s="35"/>
      <c r="J205" s="35"/>
      <c r="K205" s="35"/>
      <c r="L205" s="162"/>
    </row>
    <row r="206" spans="3:12" s="12" customFormat="1" ht="11.25" x14ac:dyDescent="0.2">
      <c r="C206" s="11"/>
      <c r="D206" s="11"/>
      <c r="E206" s="11"/>
      <c r="F206" s="170"/>
      <c r="H206" s="35"/>
      <c r="I206" s="35"/>
      <c r="J206" s="35"/>
      <c r="K206" s="35"/>
      <c r="L206" s="162"/>
    </row>
    <row r="207" spans="3:12" s="12" customFormat="1" ht="11.25" x14ac:dyDescent="0.2">
      <c r="C207" s="11"/>
      <c r="D207" s="11"/>
      <c r="E207" s="11"/>
      <c r="F207" s="170"/>
      <c r="H207" s="35"/>
      <c r="I207" s="35"/>
      <c r="J207" s="35"/>
      <c r="K207" s="35"/>
      <c r="L207" s="162"/>
    </row>
    <row r="208" spans="3:12" s="12" customFormat="1" ht="11.25" x14ac:dyDescent="0.2">
      <c r="C208" s="11"/>
      <c r="D208" s="11"/>
      <c r="E208" s="11"/>
      <c r="F208" s="170"/>
      <c r="H208" s="35"/>
      <c r="I208" s="35"/>
      <c r="J208" s="35"/>
      <c r="K208" s="35"/>
      <c r="L208" s="162"/>
    </row>
    <row r="209" spans="3:12" s="12" customFormat="1" ht="11.25" x14ac:dyDescent="0.2">
      <c r="C209" s="11"/>
      <c r="D209" s="11"/>
      <c r="E209" s="11"/>
      <c r="F209" s="170"/>
      <c r="H209" s="35"/>
      <c r="I209" s="35"/>
      <c r="J209" s="35"/>
      <c r="K209" s="35"/>
      <c r="L209" s="162"/>
    </row>
    <row r="210" spans="3:12" s="12" customFormat="1" ht="11.25" x14ac:dyDescent="0.2">
      <c r="C210" s="11"/>
      <c r="D210" s="11"/>
      <c r="E210" s="11"/>
      <c r="F210" s="170"/>
      <c r="H210" s="35"/>
      <c r="I210" s="35"/>
      <c r="J210" s="35"/>
      <c r="K210" s="35"/>
      <c r="L210" s="162"/>
    </row>
    <row r="211" spans="3:12" s="12" customFormat="1" ht="11.25" x14ac:dyDescent="0.2">
      <c r="C211" s="11"/>
      <c r="D211" s="11"/>
      <c r="E211" s="11"/>
      <c r="F211" s="170"/>
      <c r="H211" s="35"/>
      <c r="I211" s="35"/>
      <c r="J211" s="35"/>
      <c r="K211" s="35"/>
      <c r="L211" s="162"/>
    </row>
    <row r="212" spans="3:12" s="12" customFormat="1" ht="11.25" x14ac:dyDescent="0.2">
      <c r="C212" s="11"/>
      <c r="D212" s="11"/>
      <c r="E212" s="11"/>
      <c r="F212" s="170"/>
      <c r="H212" s="35"/>
      <c r="I212" s="35"/>
      <c r="J212" s="35"/>
      <c r="K212" s="35"/>
      <c r="L212" s="162"/>
    </row>
    <row r="213" spans="3:12" s="12" customFormat="1" ht="11.25" x14ac:dyDescent="0.2">
      <c r="C213" s="11"/>
      <c r="D213" s="11"/>
      <c r="E213" s="11"/>
      <c r="F213" s="170"/>
      <c r="H213" s="35"/>
      <c r="I213" s="35"/>
      <c r="J213" s="35"/>
      <c r="K213" s="35"/>
      <c r="L213" s="162"/>
    </row>
    <row r="214" spans="3:12" s="12" customFormat="1" ht="11.25" x14ac:dyDescent="0.2">
      <c r="C214" s="11"/>
      <c r="D214" s="11"/>
      <c r="E214" s="11"/>
      <c r="F214" s="170"/>
      <c r="H214" s="35"/>
      <c r="I214" s="35"/>
      <c r="J214" s="35"/>
      <c r="K214" s="35"/>
      <c r="L214" s="162"/>
    </row>
    <row r="215" spans="3:12" s="12" customFormat="1" ht="11.25" x14ac:dyDescent="0.2">
      <c r="C215" s="11"/>
      <c r="D215" s="11"/>
      <c r="E215" s="11"/>
      <c r="F215" s="170"/>
      <c r="H215" s="35"/>
      <c r="I215" s="35"/>
      <c r="J215" s="35"/>
      <c r="K215" s="35"/>
      <c r="L215" s="162"/>
    </row>
    <row r="216" spans="3:12" s="12" customFormat="1" ht="11.25" x14ac:dyDescent="0.2">
      <c r="C216" s="11"/>
      <c r="D216" s="11"/>
      <c r="E216" s="11"/>
      <c r="F216" s="170"/>
      <c r="H216" s="35"/>
      <c r="I216" s="35"/>
      <c r="J216" s="35"/>
      <c r="K216" s="35"/>
      <c r="L216" s="162"/>
    </row>
    <row r="217" spans="3:12" s="12" customFormat="1" ht="11.25" x14ac:dyDescent="0.2">
      <c r="C217" s="11"/>
      <c r="D217" s="11"/>
      <c r="E217" s="11"/>
      <c r="F217" s="170"/>
      <c r="H217" s="35"/>
      <c r="I217" s="35"/>
      <c r="J217" s="35"/>
      <c r="K217" s="35"/>
      <c r="L217" s="162"/>
    </row>
    <row r="218" spans="3:12" s="12" customFormat="1" ht="11.25" x14ac:dyDescent="0.2">
      <c r="C218" s="11"/>
      <c r="D218" s="11"/>
      <c r="E218" s="11"/>
      <c r="F218" s="170"/>
      <c r="H218" s="35"/>
      <c r="I218" s="35"/>
      <c r="J218" s="35"/>
      <c r="K218" s="35"/>
      <c r="L218" s="162"/>
    </row>
    <row r="219" spans="3:12" s="12" customFormat="1" ht="11.25" x14ac:dyDescent="0.2">
      <c r="C219" s="11"/>
      <c r="D219" s="11"/>
      <c r="E219" s="11"/>
      <c r="F219" s="170"/>
      <c r="H219" s="35"/>
      <c r="I219" s="35"/>
      <c r="J219" s="35"/>
      <c r="K219" s="35"/>
      <c r="L219" s="162"/>
    </row>
    <row r="220" spans="3:12" s="12" customFormat="1" ht="11.25" x14ac:dyDescent="0.2">
      <c r="C220" s="11"/>
      <c r="D220" s="11"/>
      <c r="E220" s="11"/>
      <c r="F220" s="170"/>
      <c r="H220" s="35"/>
      <c r="I220" s="35"/>
      <c r="J220" s="35"/>
      <c r="K220" s="35"/>
      <c r="L220" s="162"/>
    </row>
    <row r="221" spans="3:12" s="12" customFormat="1" ht="11.25" x14ac:dyDescent="0.2">
      <c r="C221" s="11"/>
      <c r="D221" s="11"/>
      <c r="E221" s="11"/>
      <c r="F221" s="170"/>
      <c r="H221" s="35"/>
      <c r="I221" s="35"/>
      <c r="J221" s="35"/>
      <c r="K221" s="35"/>
      <c r="L221" s="162"/>
    </row>
    <row r="222" spans="3:12" s="12" customFormat="1" ht="11.25" x14ac:dyDescent="0.2">
      <c r="C222" s="11"/>
      <c r="D222" s="11"/>
      <c r="E222" s="11"/>
      <c r="F222" s="170"/>
      <c r="H222" s="35"/>
      <c r="I222" s="35"/>
      <c r="J222" s="35"/>
      <c r="K222" s="35"/>
      <c r="L222" s="162"/>
    </row>
    <row r="223" spans="3:12" s="12" customFormat="1" ht="11.25" x14ac:dyDescent="0.2">
      <c r="C223" s="11"/>
      <c r="D223" s="11"/>
      <c r="E223" s="11"/>
      <c r="F223" s="170"/>
      <c r="H223" s="35"/>
      <c r="I223" s="35"/>
      <c r="J223" s="35"/>
      <c r="K223" s="35"/>
      <c r="L223" s="162"/>
    </row>
    <row r="224" spans="3:12" s="12" customFormat="1" ht="11.25" x14ac:dyDescent="0.2">
      <c r="C224" s="11"/>
      <c r="D224" s="11"/>
      <c r="E224" s="11"/>
      <c r="F224" s="170"/>
      <c r="H224" s="35"/>
      <c r="I224" s="35"/>
      <c r="J224" s="35"/>
      <c r="K224" s="35"/>
      <c r="L224" s="162"/>
    </row>
    <row r="225" spans="3:12" s="12" customFormat="1" ht="11.25" x14ac:dyDescent="0.2">
      <c r="C225" s="11"/>
      <c r="D225" s="11"/>
      <c r="E225" s="11"/>
      <c r="F225" s="170"/>
      <c r="H225" s="35"/>
      <c r="I225" s="35"/>
      <c r="J225" s="35"/>
      <c r="K225" s="35"/>
      <c r="L225" s="162"/>
    </row>
    <row r="226" spans="3:12" s="12" customFormat="1" ht="11.25" x14ac:dyDescent="0.2">
      <c r="C226" s="11"/>
      <c r="D226" s="11"/>
      <c r="E226" s="11"/>
      <c r="F226" s="170"/>
      <c r="H226" s="35"/>
      <c r="I226" s="35"/>
      <c r="J226" s="35"/>
      <c r="K226" s="35"/>
      <c r="L226" s="162"/>
    </row>
    <row r="227" spans="3:12" s="12" customFormat="1" ht="11.25" x14ac:dyDescent="0.2">
      <c r="C227" s="11"/>
      <c r="D227" s="11"/>
      <c r="E227" s="11"/>
      <c r="F227" s="170"/>
      <c r="H227" s="35"/>
      <c r="I227" s="35"/>
      <c r="J227" s="35"/>
      <c r="K227" s="35"/>
      <c r="L227" s="162"/>
    </row>
    <row r="228" spans="3:12" s="12" customFormat="1" ht="11.25" x14ac:dyDescent="0.2">
      <c r="C228" s="11"/>
      <c r="D228" s="11"/>
      <c r="E228" s="11"/>
      <c r="F228" s="170"/>
      <c r="H228" s="35"/>
      <c r="I228" s="35"/>
      <c r="J228" s="35"/>
      <c r="K228" s="35"/>
      <c r="L228" s="162"/>
    </row>
    <row r="229" spans="3:12" s="12" customFormat="1" ht="11.25" x14ac:dyDescent="0.2">
      <c r="C229" s="11"/>
      <c r="D229" s="11"/>
      <c r="E229" s="11"/>
      <c r="F229" s="170"/>
      <c r="H229" s="35"/>
      <c r="I229" s="35"/>
      <c r="J229" s="35"/>
      <c r="K229" s="35"/>
      <c r="L229" s="162"/>
    </row>
    <row r="230" spans="3:12" s="12" customFormat="1" ht="11.25" x14ac:dyDescent="0.2">
      <c r="C230" s="11"/>
      <c r="D230" s="11"/>
      <c r="E230" s="11"/>
      <c r="F230" s="170"/>
      <c r="H230" s="35"/>
      <c r="I230" s="35"/>
      <c r="J230" s="35"/>
      <c r="K230" s="35"/>
      <c r="L230" s="162"/>
    </row>
    <row r="231" spans="3:12" s="12" customFormat="1" ht="11.25" x14ac:dyDescent="0.2">
      <c r="C231" s="11"/>
      <c r="D231" s="11"/>
      <c r="E231" s="11"/>
      <c r="F231" s="170"/>
      <c r="H231" s="35"/>
      <c r="I231" s="35"/>
      <c r="J231" s="35"/>
      <c r="K231" s="35"/>
      <c r="L231" s="162"/>
    </row>
    <row r="232" spans="3:12" s="12" customFormat="1" ht="11.25" x14ac:dyDescent="0.2">
      <c r="C232" s="11"/>
      <c r="D232" s="11"/>
      <c r="E232" s="11"/>
      <c r="F232" s="170"/>
      <c r="H232" s="35"/>
      <c r="I232" s="35"/>
      <c r="J232" s="35"/>
      <c r="K232" s="35"/>
      <c r="L232" s="162"/>
    </row>
    <row r="233" spans="3:12" s="12" customFormat="1" ht="11.25" x14ac:dyDescent="0.2">
      <c r="C233" s="11"/>
      <c r="D233" s="11"/>
      <c r="E233" s="11"/>
      <c r="F233" s="170"/>
      <c r="H233" s="35"/>
      <c r="I233" s="35"/>
      <c r="J233" s="35"/>
      <c r="K233" s="35"/>
      <c r="L233" s="162"/>
    </row>
    <row r="234" spans="3:12" s="12" customFormat="1" ht="11.25" x14ac:dyDescent="0.2">
      <c r="C234" s="11"/>
      <c r="D234" s="11"/>
      <c r="E234" s="11"/>
      <c r="F234" s="170"/>
      <c r="H234" s="35"/>
      <c r="I234" s="35"/>
      <c r="J234" s="35"/>
      <c r="K234" s="35"/>
      <c r="L234" s="162"/>
    </row>
    <row r="235" spans="3:12" s="12" customFormat="1" ht="11.25" x14ac:dyDescent="0.2">
      <c r="C235" s="11"/>
      <c r="D235" s="11"/>
      <c r="E235" s="11"/>
      <c r="F235" s="170"/>
      <c r="H235" s="35"/>
      <c r="I235" s="35"/>
      <c r="J235" s="35"/>
      <c r="K235" s="35"/>
      <c r="L235" s="162"/>
    </row>
    <row r="236" spans="3:12" s="12" customFormat="1" ht="11.25" x14ac:dyDescent="0.2">
      <c r="C236" s="11"/>
      <c r="D236" s="11"/>
      <c r="E236" s="11"/>
      <c r="F236" s="170"/>
      <c r="H236" s="35"/>
      <c r="I236" s="35"/>
      <c r="J236" s="35"/>
      <c r="K236" s="35"/>
      <c r="L236" s="162"/>
    </row>
    <row r="237" spans="3:12" s="12" customFormat="1" ht="11.25" x14ac:dyDescent="0.2">
      <c r="C237" s="11"/>
      <c r="D237" s="11"/>
      <c r="E237" s="11"/>
      <c r="F237" s="170"/>
      <c r="H237" s="35"/>
      <c r="I237" s="35"/>
      <c r="J237" s="35"/>
      <c r="K237" s="35"/>
      <c r="L237" s="162"/>
    </row>
    <row r="238" spans="3:12" s="12" customFormat="1" ht="11.25" x14ac:dyDescent="0.2">
      <c r="C238" s="11"/>
      <c r="D238" s="11"/>
      <c r="E238" s="11"/>
      <c r="F238" s="170"/>
      <c r="H238" s="35"/>
      <c r="I238" s="35"/>
      <c r="J238" s="35"/>
      <c r="K238" s="35"/>
      <c r="L238" s="162"/>
    </row>
    <row r="239" spans="3:12" s="12" customFormat="1" ht="11.25" x14ac:dyDescent="0.2">
      <c r="C239" s="11"/>
      <c r="D239" s="11"/>
      <c r="E239" s="11"/>
      <c r="F239" s="170"/>
      <c r="H239" s="35"/>
      <c r="I239" s="35"/>
      <c r="J239" s="35"/>
      <c r="K239" s="35"/>
      <c r="L239" s="162"/>
    </row>
    <row r="240" spans="3:12" s="12" customFormat="1" ht="11.25" x14ac:dyDescent="0.2">
      <c r="C240" s="11"/>
      <c r="D240" s="11"/>
      <c r="E240" s="11"/>
      <c r="F240" s="170"/>
      <c r="H240" s="35"/>
      <c r="I240" s="35"/>
      <c r="J240" s="35"/>
      <c r="K240" s="35"/>
      <c r="L240" s="162"/>
    </row>
    <row r="241" spans="3:12" s="12" customFormat="1" ht="11.25" x14ac:dyDescent="0.2">
      <c r="C241" s="11"/>
      <c r="D241" s="11"/>
      <c r="E241" s="11"/>
      <c r="F241" s="170"/>
      <c r="H241" s="35"/>
      <c r="I241" s="35"/>
      <c r="J241" s="35"/>
      <c r="K241" s="35"/>
      <c r="L241" s="162"/>
    </row>
    <row r="242" spans="3:12" s="12" customFormat="1" ht="11.25" x14ac:dyDescent="0.2">
      <c r="C242" s="11"/>
      <c r="D242" s="11"/>
      <c r="E242" s="11"/>
      <c r="F242" s="170"/>
      <c r="H242" s="35"/>
      <c r="I242" s="35"/>
      <c r="J242" s="35"/>
      <c r="K242" s="35"/>
      <c r="L242" s="162"/>
    </row>
    <row r="243" spans="3:12" s="12" customFormat="1" ht="11.25" x14ac:dyDescent="0.2">
      <c r="C243" s="11"/>
      <c r="D243" s="11"/>
      <c r="E243" s="11"/>
      <c r="F243" s="170"/>
      <c r="H243" s="35"/>
      <c r="I243" s="35"/>
      <c r="J243" s="35"/>
      <c r="K243" s="35"/>
      <c r="L243" s="162"/>
    </row>
    <row r="244" spans="3:12" s="12" customFormat="1" ht="11.25" x14ac:dyDescent="0.2">
      <c r="C244" s="11"/>
      <c r="D244" s="11"/>
      <c r="E244" s="11"/>
      <c r="F244" s="170"/>
      <c r="H244" s="35"/>
      <c r="I244" s="35"/>
      <c r="J244" s="35"/>
      <c r="K244" s="35"/>
      <c r="L244" s="162"/>
    </row>
    <row r="245" spans="3:12" s="12" customFormat="1" ht="11.25" x14ac:dyDescent="0.2">
      <c r="C245" s="11"/>
      <c r="D245" s="11"/>
      <c r="E245" s="11"/>
      <c r="F245" s="170"/>
      <c r="H245" s="35"/>
      <c r="I245" s="35"/>
      <c r="J245" s="35"/>
      <c r="K245" s="35"/>
      <c r="L245" s="162"/>
    </row>
    <row r="246" spans="3:12" s="12" customFormat="1" ht="11.25" x14ac:dyDescent="0.2">
      <c r="C246" s="11"/>
      <c r="D246" s="11"/>
      <c r="E246" s="11"/>
      <c r="F246" s="170"/>
      <c r="H246" s="35"/>
      <c r="I246" s="35"/>
      <c r="J246" s="35"/>
      <c r="K246" s="35"/>
      <c r="L246" s="162"/>
    </row>
    <row r="247" spans="3:12" s="12" customFormat="1" ht="11.25" x14ac:dyDescent="0.2">
      <c r="C247" s="11"/>
      <c r="D247" s="11"/>
      <c r="E247" s="11"/>
      <c r="F247" s="170"/>
      <c r="H247" s="35"/>
      <c r="I247" s="35"/>
      <c r="J247" s="35"/>
      <c r="K247" s="35"/>
      <c r="L247" s="162"/>
    </row>
    <row r="248" spans="3:12" s="12" customFormat="1" ht="11.25" x14ac:dyDescent="0.2">
      <c r="C248" s="11"/>
      <c r="D248" s="11"/>
      <c r="E248" s="11"/>
      <c r="F248" s="170"/>
      <c r="H248" s="35"/>
      <c r="I248" s="35"/>
      <c r="J248" s="35"/>
      <c r="K248" s="35"/>
      <c r="L248" s="162"/>
    </row>
    <row r="249" spans="3:12" s="12" customFormat="1" ht="11.25" x14ac:dyDescent="0.2">
      <c r="C249" s="11"/>
      <c r="D249" s="11"/>
      <c r="E249" s="11"/>
      <c r="F249" s="170"/>
      <c r="H249" s="35"/>
      <c r="I249" s="35"/>
      <c r="J249" s="35"/>
      <c r="K249" s="35"/>
      <c r="L249" s="162"/>
    </row>
    <row r="250" spans="3:12" s="12" customFormat="1" ht="11.25" x14ac:dyDescent="0.2">
      <c r="C250" s="11"/>
      <c r="D250" s="11"/>
      <c r="E250" s="11"/>
      <c r="F250" s="170"/>
      <c r="H250" s="35"/>
      <c r="I250" s="35"/>
      <c r="J250" s="35"/>
      <c r="K250" s="35"/>
      <c r="L250" s="162"/>
    </row>
    <row r="251" spans="3:12" s="12" customFormat="1" ht="11.25" x14ac:dyDescent="0.2">
      <c r="C251" s="11"/>
      <c r="D251" s="11"/>
      <c r="E251" s="11"/>
      <c r="F251" s="170"/>
      <c r="H251" s="35"/>
      <c r="I251" s="35"/>
      <c r="J251" s="35"/>
      <c r="K251" s="35"/>
      <c r="L251" s="162"/>
    </row>
    <row r="252" spans="3:12" s="12" customFormat="1" ht="11.25" x14ac:dyDescent="0.2">
      <c r="C252" s="11"/>
      <c r="D252" s="11"/>
      <c r="E252" s="11"/>
      <c r="F252" s="170"/>
      <c r="H252" s="35"/>
      <c r="I252" s="35"/>
      <c r="J252" s="35"/>
      <c r="K252" s="35"/>
      <c r="L252" s="162"/>
    </row>
    <row r="253" spans="3:12" s="12" customFormat="1" ht="11.25" x14ac:dyDescent="0.2">
      <c r="C253" s="11"/>
      <c r="D253" s="11"/>
      <c r="E253" s="11"/>
      <c r="F253" s="170"/>
      <c r="H253" s="35"/>
      <c r="I253" s="35"/>
      <c r="J253" s="35"/>
      <c r="K253" s="35"/>
      <c r="L253" s="162"/>
    </row>
    <row r="254" spans="3:12" s="12" customFormat="1" ht="11.25" x14ac:dyDescent="0.2">
      <c r="C254" s="11"/>
      <c r="D254" s="11"/>
      <c r="E254" s="11"/>
      <c r="F254" s="170"/>
      <c r="H254" s="35"/>
      <c r="I254" s="35"/>
      <c r="J254" s="35"/>
      <c r="K254" s="35"/>
      <c r="L254" s="162"/>
    </row>
    <row r="255" spans="3:12" s="12" customFormat="1" ht="11.25" x14ac:dyDescent="0.2">
      <c r="C255" s="11"/>
      <c r="D255" s="11"/>
      <c r="E255" s="11"/>
      <c r="F255" s="170"/>
      <c r="H255" s="35"/>
      <c r="I255" s="35"/>
      <c r="J255" s="35"/>
      <c r="K255" s="35"/>
      <c r="L255" s="162"/>
    </row>
    <row r="256" spans="3:12" s="12" customFormat="1" ht="11.25" x14ac:dyDescent="0.2">
      <c r="C256" s="11"/>
      <c r="D256" s="11"/>
      <c r="E256" s="11"/>
      <c r="F256" s="170"/>
      <c r="H256" s="35"/>
      <c r="I256" s="35"/>
      <c r="J256" s="35"/>
      <c r="K256" s="35"/>
      <c r="L256" s="162"/>
    </row>
    <row r="257" spans="3:12" s="12" customFormat="1" ht="11.25" x14ac:dyDescent="0.2">
      <c r="C257" s="11"/>
      <c r="D257" s="11"/>
      <c r="E257" s="11"/>
      <c r="F257" s="170"/>
      <c r="H257" s="35"/>
      <c r="I257" s="35"/>
      <c r="J257" s="35"/>
      <c r="K257" s="35"/>
      <c r="L257" s="162"/>
    </row>
    <row r="258" spans="3:12" s="12" customFormat="1" ht="11.25" x14ac:dyDescent="0.2">
      <c r="C258" s="11"/>
      <c r="D258" s="11"/>
      <c r="E258" s="11"/>
      <c r="F258" s="170"/>
      <c r="H258" s="35"/>
      <c r="I258" s="35"/>
      <c r="J258" s="35"/>
      <c r="K258" s="35"/>
      <c r="L258" s="162"/>
    </row>
    <row r="259" spans="3:12" s="12" customFormat="1" ht="11.25" x14ac:dyDescent="0.2">
      <c r="C259" s="11"/>
      <c r="D259" s="11"/>
      <c r="E259" s="11"/>
      <c r="F259" s="170"/>
      <c r="H259" s="35"/>
      <c r="I259" s="35"/>
      <c r="J259" s="35"/>
      <c r="K259" s="35"/>
      <c r="L259" s="162"/>
    </row>
    <row r="260" spans="3:12" s="12" customFormat="1" ht="11.25" x14ac:dyDescent="0.2">
      <c r="C260" s="11"/>
      <c r="D260" s="11"/>
      <c r="E260" s="11"/>
      <c r="F260" s="170"/>
      <c r="H260" s="35"/>
      <c r="I260" s="35"/>
      <c r="J260" s="35"/>
      <c r="K260" s="35"/>
      <c r="L260" s="162"/>
    </row>
    <row r="261" spans="3:12" s="12" customFormat="1" ht="11.25" x14ac:dyDescent="0.2">
      <c r="C261" s="11"/>
      <c r="D261" s="11"/>
      <c r="E261" s="11"/>
      <c r="F261" s="170"/>
      <c r="H261" s="35"/>
      <c r="I261" s="35"/>
      <c r="J261" s="35"/>
      <c r="K261" s="35"/>
      <c r="L261" s="162"/>
    </row>
    <row r="262" spans="3:12" s="12" customFormat="1" ht="11.25" x14ac:dyDescent="0.2">
      <c r="C262" s="11"/>
      <c r="D262" s="11"/>
      <c r="E262" s="11"/>
      <c r="F262" s="170"/>
      <c r="H262" s="35"/>
      <c r="I262" s="35"/>
      <c r="J262" s="35"/>
      <c r="K262" s="35"/>
      <c r="L262" s="162"/>
    </row>
    <row r="263" spans="3:12" s="12" customFormat="1" ht="11.25" x14ac:dyDescent="0.2">
      <c r="C263" s="11"/>
      <c r="D263" s="11"/>
      <c r="E263" s="11"/>
      <c r="F263" s="170"/>
      <c r="H263" s="35"/>
      <c r="I263" s="35"/>
      <c r="J263" s="35"/>
      <c r="K263" s="35"/>
      <c r="L263" s="162"/>
    </row>
    <row r="264" spans="3:12" s="12" customFormat="1" ht="11.25" x14ac:dyDescent="0.2">
      <c r="C264" s="11"/>
      <c r="D264" s="11"/>
      <c r="E264" s="11"/>
      <c r="F264" s="170"/>
      <c r="H264" s="35"/>
      <c r="I264" s="35"/>
      <c r="J264" s="35"/>
      <c r="K264" s="35"/>
      <c r="L264" s="162"/>
    </row>
    <row r="265" spans="3:12" s="12" customFormat="1" ht="11.25" x14ac:dyDescent="0.2">
      <c r="C265" s="11"/>
      <c r="D265" s="11"/>
      <c r="E265" s="11"/>
      <c r="F265" s="170"/>
      <c r="H265" s="35"/>
      <c r="I265" s="35"/>
      <c r="J265" s="35"/>
      <c r="K265" s="35"/>
      <c r="L265" s="162"/>
    </row>
    <row r="266" spans="3:12" s="12" customFormat="1" ht="11.25" x14ac:dyDescent="0.2">
      <c r="C266" s="11"/>
      <c r="D266" s="11"/>
      <c r="E266" s="11"/>
      <c r="F266" s="170"/>
      <c r="H266" s="35"/>
      <c r="I266" s="35"/>
      <c r="J266" s="35"/>
      <c r="K266" s="35"/>
      <c r="L266" s="162"/>
    </row>
    <row r="267" spans="3:12" s="12" customFormat="1" ht="11.25" x14ac:dyDescent="0.2">
      <c r="C267" s="11"/>
      <c r="D267" s="11"/>
      <c r="E267" s="11"/>
      <c r="F267" s="170"/>
      <c r="H267" s="35"/>
      <c r="I267" s="35"/>
      <c r="J267" s="35"/>
      <c r="K267" s="35"/>
      <c r="L267" s="162"/>
    </row>
    <row r="268" spans="3:12" s="12" customFormat="1" ht="11.25" x14ac:dyDescent="0.2">
      <c r="C268" s="11"/>
      <c r="D268" s="11"/>
      <c r="E268" s="11"/>
      <c r="F268" s="170"/>
      <c r="H268" s="35"/>
      <c r="I268" s="35"/>
      <c r="J268" s="35"/>
      <c r="K268" s="35"/>
      <c r="L268" s="162"/>
    </row>
    <row r="269" spans="3:12" s="12" customFormat="1" ht="11.25" x14ac:dyDescent="0.2">
      <c r="C269" s="11"/>
      <c r="D269" s="11"/>
      <c r="E269" s="11"/>
      <c r="F269" s="170"/>
      <c r="H269" s="35"/>
      <c r="I269" s="35"/>
      <c r="J269" s="35"/>
      <c r="K269" s="35"/>
      <c r="L269" s="162"/>
    </row>
    <row r="270" spans="3:12" s="12" customFormat="1" ht="11.25" x14ac:dyDescent="0.2">
      <c r="C270" s="11"/>
      <c r="D270" s="11"/>
      <c r="E270" s="11"/>
      <c r="F270" s="170"/>
      <c r="H270" s="35"/>
      <c r="I270" s="35"/>
      <c r="J270" s="35"/>
      <c r="K270" s="35"/>
      <c r="L270" s="162"/>
    </row>
    <row r="271" spans="3:12" s="12" customFormat="1" ht="11.25" x14ac:dyDescent="0.2">
      <c r="C271" s="11"/>
      <c r="D271" s="11"/>
      <c r="E271" s="11"/>
      <c r="F271" s="170"/>
      <c r="H271" s="35"/>
      <c r="I271" s="35"/>
      <c r="J271" s="35"/>
      <c r="K271" s="35"/>
      <c r="L271" s="162"/>
    </row>
    <row r="272" spans="3:12" s="12" customFormat="1" ht="11.25" x14ac:dyDescent="0.2">
      <c r="C272" s="11"/>
      <c r="D272" s="11"/>
      <c r="E272" s="11"/>
      <c r="F272" s="170"/>
      <c r="H272" s="35"/>
      <c r="I272" s="35"/>
      <c r="J272" s="35"/>
      <c r="K272" s="35"/>
      <c r="L272" s="162"/>
    </row>
    <row r="273" spans="3:12" s="12" customFormat="1" ht="11.25" x14ac:dyDescent="0.2">
      <c r="C273" s="11"/>
      <c r="D273" s="11"/>
      <c r="E273" s="11"/>
      <c r="F273" s="170"/>
      <c r="H273" s="35"/>
      <c r="I273" s="35"/>
      <c r="J273" s="35"/>
      <c r="K273" s="35"/>
      <c r="L273" s="162"/>
    </row>
    <row r="274" spans="3:12" s="12" customFormat="1" ht="11.25" x14ac:dyDescent="0.2">
      <c r="C274" s="11"/>
      <c r="D274" s="11"/>
      <c r="E274" s="11"/>
      <c r="F274" s="170"/>
      <c r="H274" s="35"/>
      <c r="I274" s="35"/>
      <c r="J274" s="35"/>
      <c r="K274" s="35"/>
      <c r="L274" s="162"/>
    </row>
    <row r="275" spans="3:12" s="12" customFormat="1" ht="11.25" x14ac:dyDescent="0.2">
      <c r="C275" s="11"/>
      <c r="D275" s="11"/>
      <c r="E275" s="11"/>
      <c r="F275" s="170"/>
      <c r="H275" s="35"/>
      <c r="I275" s="35"/>
      <c r="J275" s="35"/>
      <c r="K275" s="35"/>
      <c r="L275" s="162"/>
    </row>
    <row r="276" spans="3:12" s="12" customFormat="1" ht="11.25" x14ac:dyDescent="0.2">
      <c r="C276" s="11"/>
      <c r="D276" s="11"/>
      <c r="E276" s="11"/>
      <c r="F276" s="170"/>
      <c r="H276" s="35"/>
      <c r="I276" s="35"/>
      <c r="J276" s="35"/>
      <c r="K276" s="35"/>
      <c r="L276" s="162"/>
    </row>
    <row r="277" spans="3:12" s="12" customFormat="1" ht="11.25" x14ac:dyDescent="0.2">
      <c r="C277" s="11"/>
      <c r="D277" s="11"/>
      <c r="E277" s="11"/>
      <c r="F277" s="170"/>
      <c r="H277" s="35"/>
      <c r="I277" s="35"/>
      <c r="J277" s="35"/>
      <c r="K277" s="35"/>
      <c r="L277" s="162"/>
    </row>
    <row r="278" spans="3:12" s="12" customFormat="1" ht="11.25" x14ac:dyDescent="0.2">
      <c r="C278" s="11"/>
      <c r="D278" s="11"/>
      <c r="E278" s="11"/>
      <c r="F278" s="170"/>
      <c r="H278" s="35"/>
      <c r="I278" s="35"/>
      <c r="J278" s="35"/>
      <c r="K278" s="35"/>
      <c r="L278" s="162"/>
    </row>
    <row r="279" spans="3:12" s="12" customFormat="1" ht="11.25" x14ac:dyDescent="0.2">
      <c r="C279" s="11"/>
      <c r="D279" s="11"/>
      <c r="E279" s="11"/>
      <c r="F279" s="170"/>
      <c r="H279" s="35"/>
      <c r="I279" s="35"/>
      <c r="J279" s="35"/>
      <c r="K279" s="35"/>
      <c r="L279" s="162"/>
    </row>
    <row r="280" spans="3:12" s="12" customFormat="1" ht="11.25" x14ac:dyDescent="0.2">
      <c r="C280" s="11"/>
      <c r="D280" s="11"/>
      <c r="E280" s="11"/>
      <c r="F280" s="170"/>
      <c r="H280" s="35"/>
      <c r="I280" s="35"/>
      <c r="J280" s="35"/>
      <c r="K280" s="35"/>
      <c r="L280" s="162"/>
    </row>
    <row r="281" spans="3:12" s="12" customFormat="1" ht="11.25" x14ac:dyDescent="0.2">
      <c r="C281" s="11"/>
      <c r="D281" s="11"/>
      <c r="E281" s="11"/>
      <c r="F281" s="170"/>
      <c r="H281" s="35"/>
      <c r="I281" s="35"/>
      <c r="J281" s="35"/>
      <c r="K281" s="35"/>
      <c r="L281" s="162"/>
    </row>
    <row r="282" spans="3:12" s="12" customFormat="1" ht="11.25" x14ac:dyDescent="0.2">
      <c r="C282" s="11"/>
      <c r="D282" s="11"/>
      <c r="E282" s="11"/>
      <c r="F282" s="170"/>
      <c r="H282" s="35"/>
      <c r="I282" s="35"/>
      <c r="J282" s="35"/>
      <c r="K282" s="35"/>
      <c r="L282" s="162"/>
    </row>
    <row r="283" spans="3:12" s="12" customFormat="1" ht="11.25" x14ac:dyDescent="0.2">
      <c r="C283" s="11"/>
      <c r="D283" s="11"/>
      <c r="E283" s="11"/>
      <c r="F283" s="170"/>
      <c r="H283" s="35"/>
      <c r="I283" s="35"/>
      <c r="J283" s="35"/>
      <c r="K283" s="35"/>
      <c r="L283" s="162"/>
    </row>
    <row r="284" spans="3:12" s="12" customFormat="1" ht="11.25" x14ac:dyDescent="0.2">
      <c r="C284" s="11"/>
      <c r="D284" s="11"/>
      <c r="E284" s="11"/>
      <c r="F284" s="170"/>
      <c r="H284" s="35"/>
      <c r="I284" s="35"/>
      <c r="J284" s="35"/>
      <c r="K284" s="35"/>
      <c r="L284" s="162"/>
    </row>
    <row r="285" spans="3:12" s="12" customFormat="1" ht="11.25" x14ac:dyDescent="0.2">
      <c r="C285" s="11"/>
      <c r="D285" s="11"/>
      <c r="E285" s="11"/>
      <c r="F285" s="170"/>
      <c r="H285" s="35"/>
      <c r="I285" s="35"/>
      <c r="J285" s="35"/>
      <c r="K285" s="35"/>
      <c r="L285" s="162"/>
    </row>
    <row r="286" spans="3:12" s="12" customFormat="1" ht="11.25" x14ac:dyDescent="0.2">
      <c r="C286" s="11"/>
      <c r="D286" s="11"/>
      <c r="E286" s="11"/>
      <c r="F286" s="170"/>
      <c r="H286" s="35"/>
      <c r="I286" s="35"/>
      <c r="J286" s="35"/>
      <c r="K286" s="35"/>
      <c r="L286" s="162"/>
    </row>
    <row r="287" spans="3:12" s="12" customFormat="1" ht="11.25" x14ac:dyDescent="0.2">
      <c r="C287" s="11"/>
      <c r="D287" s="11"/>
      <c r="E287" s="11"/>
      <c r="F287" s="170"/>
      <c r="H287" s="35"/>
      <c r="I287" s="35"/>
      <c r="J287" s="35"/>
      <c r="K287" s="35"/>
      <c r="L287" s="162"/>
    </row>
    <row r="288" spans="3:12" s="12" customFormat="1" ht="11.25" x14ac:dyDescent="0.2">
      <c r="C288" s="11"/>
      <c r="D288" s="11"/>
      <c r="E288" s="11"/>
      <c r="F288" s="170"/>
      <c r="H288" s="35"/>
      <c r="I288" s="35"/>
      <c r="J288" s="35"/>
      <c r="K288" s="35"/>
      <c r="L288" s="162"/>
    </row>
    <row r="289" spans="3:12" s="12" customFormat="1" ht="11.25" x14ac:dyDescent="0.2">
      <c r="C289" s="11"/>
      <c r="D289" s="11"/>
      <c r="E289" s="11"/>
      <c r="F289" s="170"/>
      <c r="H289" s="35"/>
      <c r="I289" s="35"/>
      <c r="J289" s="35"/>
      <c r="K289" s="35"/>
      <c r="L289" s="162"/>
    </row>
    <row r="290" spans="3:12" s="12" customFormat="1" ht="11.25" x14ac:dyDescent="0.2">
      <c r="C290" s="11"/>
      <c r="D290" s="11"/>
      <c r="E290" s="11"/>
      <c r="F290" s="170"/>
      <c r="H290" s="35"/>
      <c r="I290" s="35"/>
      <c r="J290" s="35"/>
      <c r="K290" s="35"/>
      <c r="L290" s="162"/>
    </row>
    <row r="291" spans="3:12" s="12" customFormat="1" ht="11.25" x14ac:dyDescent="0.2">
      <c r="C291" s="11"/>
      <c r="D291" s="11"/>
      <c r="E291" s="11"/>
      <c r="F291" s="170"/>
      <c r="H291" s="35"/>
      <c r="I291" s="35"/>
      <c r="J291" s="35"/>
      <c r="K291" s="35"/>
      <c r="L291" s="162"/>
    </row>
    <row r="292" spans="3:12" s="12" customFormat="1" ht="11.25" x14ac:dyDescent="0.2">
      <c r="C292" s="11"/>
      <c r="D292" s="11"/>
      <c r="E292" s="11"/>
      <c r="F292" s="170"/>
      <c r="H292" s="35"/>
      <c r="I292" s="35"/>
      <c r="J292" s="35"/>
      <c r="K292" s="35"/>
      <c r="L292" s="162"/>
    </row>
    <row r="293" spans="3:12" s="12" customFormat="1" ht="11.25" x14ac:dyDescent="0.2">
      <c r="C293" s="11"/>
      <c r="D293" s="11"/>
      <c r="E293" s="11"/>
      <c r="F293" s="170"/>
      <c r="H293" s="35"/>
      <c r="I293" s="35"/>
      <c r="J293" s="35"/>
      <c r="K293" s="35"/>
      <c r="L293" s="162"/>
    </row>
    <row r="294" spans="3:12" s="12" customFormat="1" ht="11.25" x14ac:dyDescent="0.2">
      <c r="C294" s="11"/>
      <c r="D294" s="11"/>
      <c r="E294" s="11"/>
      <c r="F294" s="170"/>
      <c r="H294" s="35"/>
      <c r="I294" s="35"/>
      <c r="J294" s="35"/>
      <c r="K294" s="35"/>
      <c r="L294" s="162"/>
    </row>
    <row r="295" spans="3:12" s="12" customFormat="1" ht="11.25" x14ac:dyDescent="0.2">
      <c r="C295" s="11"/>
      <c r="D295" s="11"/>
      <c r="E295" s="11"/>
      <c r="F295" s="170"/>
      <c r="H295" s="35"/>
      <c r="I295" s="35"/>
      <c r="J295" s="35"/>
      <c r="K295" s="35"/>
      <c r="L295" s="162"/>
    </row>
    <row r="296" spans="3:12" s="12" customFormat="1" ht="11.25" x14ac:dyDescent="0.2">
      <c r="C296" s="11"/>
      <c r="D296" s="11"/>
      <c r="E296" s="11"/>
      <c r="F296" s="170"/>
      <c r="H296" s="35"/>
      <c r="I296" s="35"/>
      <c r="J296" s="35"/>
      <c r="K296" s="35"/>
      <c r="L296" s="162"/>
    </row>
    <row r="297" spans="3:12" s="12" customFormat="1" ht="11.25" x14ac:dyDescent="0.2">
      <c r="C297" s="11"/>
      <c r="D297" s="11"/>
      <c r="E297" s="11"/>
      <c r="F297" s="170"/>
      <c r="H297" s="35"/>
      <c r="I297" s="35"/>
      <c r="J297" s="35"/>
      <c r="K297" s="35"/>
      <c r="L297" s="162"/>
    </row>
    <row r="298" spans="3:12" s="12" customFormat="1" ht="11.25" x14ac:dyDescent="0.2">
      <c r="C298" s="11"/>
      <c r="D298" s="11"/>
      <c r="E298" s="11"/>
      <c r="F298" s="170"/>
      <c r="H298" s="35"/>
      <c r="I298" s="35"/>
      <c r="J298" s="35"/>
      <c r="K298" s="35"/>
      <c r="L298" s="162"/>
    </row>
    <row r="299" spans="3:12" s="12" customFormat="1" ht="11.25" x14ac:dyDescent="0.2">
      <c r="C299" s="11"/>
      <c r="D299" s="11"/>
      <c r="E299" s="11"/>
      <c r="F299" s="170"/>
      <c r="H299" s="35"/>
      <c r="I299" s="35"/>
      <c r="J299" s="35"/>
      <c r="K299" s="35"/>
      <c r="L299" s="162"/>
    </row>
    <row r="300" spans="3:12" s="12" customFormat="1" ht="11.25" x14ac:dyDescent="0.2">
      <c r="C300" s="11"/>
      <c r="D300" s="11"/>
      <c r="E300" s="11"/>
      <c r="F300" s="170"/>
      <c r="H300" s="35"/>
      <c r="I300" s="35"/>
      <c r="J300" s="35"/>
      <c r="K300" s="35"/>
      <c r="L300" s="162"/>
    </row>
    <row r="301" spans="3:12" s="12" customFormat="1" ht="11.25" x14ac:dyDescent="0.2">
      <c r="C301" s="11"/>
      <c r="D301" s="11"/>
      <c r="E301" s="11"/>
      <c r="F301" s="170"/>
      <c r="H301" s="35"/>
      <c r="I301" s="35"/>
      <c r="J301" s="35"/>
      <c r="K301" s="35"/>
      <c r="L301" s="162"/>
    </row>
    <row r="302" spans="3:12" s="12" customFormat="1" ht="11.25" x14ac:dyDescent="0.2">
      <c r="C302" s="11"/>
      <c r="D302" s="11"/>
      <c r="E302" s="11"/>
      <c r="F302" s="170"/>
      <c r="H302" s="35"/>
      <c r="I302" s="35"/>
      <c r="J302" s="35"/>
      <c r="K302" s="35"/>
      <c r="L302" s="162"/>
    </row>
    <row r="303" spans="3:12" s="12" customFormat="1" ht="11.25" x14ac:dyDescent="0.2">
      <c r="C303" s="11"/>
      <c r="D303" s="11"/>
      <c r="E303" s="11"/>
      <c r="F303" s="170"/>
      <c r="H303" s="35"/>
      <c r="I303" s="35"/>
      <c r="J303" s="35"/>
      <c r="K303" s="35"/>
      <c r="L303" s="162"/>
    </row>
    <row r="304" spans="3:12" s="12" customFormat="1" ht="11.25" x14ac:dyDescent="0.2">
      <c r="C304" s="11"/>
      <c r="D304" s="11"/>
      <c r="E304" s="11"/>
      <c r="F304" s="170"/>
      <c r="H304" s="35"/>
      <c r="I304" s="35"/>
      <c r="J304" s="35"/>
      <c r="K304" s="35"/>
      <c r="L304" s="162"/>
    </row>
    <row r="305" spans="3:12" s="12" customFormat="1" ht="11.25" x14ac:dyDescent="0.2">
      <c r="C305" s="11"/>
      <c r="D305" s="11"/>
      <c r="E305" s="11"/>
      <c r="F305" s="170"/>
      <c r="H305" s="35"/>
      <c r="I305" s="35"/>
      <c r="J305" s="35"/>
      <c r="K305" s="35"/>
      <c r="L305" s="162"/>
    </row>
    <row r="306" spans="3:12" s="12" customFormat="1" ht="11.25" x14ac:dyDescent="0.2">
      <c r="C306" s="11"/>
      <c r="D306" s="11"/>
      <c r="E306" s="11"/>
      <c r="F306" s="170"/>
      <c r="H306" s="35"/>
      <c r="I306" s="35"/>
      <c r="J306" s="35"/>
      <c r="K306" s="35"/>
      <c r="L306" s="162"/>
    </row>
    <row r="307" spans="3:12" s="12" customFormat="1" ht="11.25" x14ac:dyDescent="0.2">
      <c r="C307" s="11"/>
      <c r="D307" s="11"/>
      <c r="E307" s="11"/>
      <c r="F307" s="170"/>
      <c r="H307" s="35"/>
      <c r="I307" s="35"/>
      <c r="J307" s="35"/>
      <c r="K307" s="35"/>
      <c r="L307" s="162"/>
    </row>
    <row r="308" spans="3:12" s="12" customFormat="1" ht="11.25" x14ac:dyDescent="0.2">
      <c r="C308" s="11"/>
      <c r="D308" s="11"/>
      <c r="E308" s="11"/>
      <c r="F308" s="170"/>
      <c r="H308" s="35"/>
      <c r="I308" s="35"/>
      <c r="J308" s="35"/>
      <c r="K308" s="35"/>
      <c r="L308" s="162"/>
    </row>
    <row r="309" spans="3:12" s="12" customFormat="1" ht="11.25" x14ac:dyDescent="0.2">
      <c r="C309" s="11"/>
      <c r="D309" s="11"/>
      <c r="E309" s="11"/>
      <c r="F309" s="170"/>
      <c r="H309" s="35"/>
      <c r="I309" s="35"/>
      <c r="J309" s="35"/>
      <c r="K309" s="35"/>
      <c r="L309" s="162"/>
    </row>
    <row r="310" spans="3:12" s="12" customFormat="1" ht="11.25" x14ac:dyDescent="0.2">
      <c r="C310" s="11"/>
      <c r="D310" s="11"/>
      <c r="E310" s="11"/>
      <c r="F310" s="170"/>
      <c r="H310" s="35"/>
      <c r="I310" s="35"/>
      <c r="J310" s="35"/>
      <c r="K310" s="35"/>
      <c r="L310" s="162"/>
    </row>
    <row r="311" spans="3:12" s="12" customFormat="1" ht="11.25" x14ac:dyDescent="0.2">
      <c r="C311" s="11"/>
      <c r="D311" s="11"/>
      <c r="E311" s="11"/>
      <c r="F311" s="170"/>
      <c r="H311" s="35"/>
      <c r="I311" s="35"/>
      <c r="J311" s="35"/>
      <c r="K311" s="35"/>
      <c r="L311" s="162"/>
    </row>
    <row r="312" spans="3:12" s="12" customFormat="1" ht="11.25" x14ac:dyDescent="0.2">
      <c r="C312" s="11"/>
      <c r="D312" s="11"/>
      <c r="E312" s="11"/>
      <c r="F312" s="170"/>
      <c r="H312" s="35"/>
      <c r="I312" s="35"/>
      <c r="J312" s="35"/>
      <c r="K312" s="35"/>
      <c r="L312" s="162"/>
    </row>
    <row r="313" spans="3:12" s="12" customFormat="1" ht="11.25" x14ac:dyDescent="0.2">
      <c r="C313" s="11"/>
      <c r="D313" s="11"/>
      <c r="E313" s="11"/>
      <c r="F313" s="170"/>
      <c r="H313" s="35"/>
      <c r="I313" s="35"/>
      <c r="J313" s="35"/>
      <c r="K313" s="35"/>
      <c r="L313" s="162"/>
    </row>
    <row r="314" spans="3:12" s="12" customFormat="1" ht="11.25" x14ac:dyDescent="0.2">
      <c r="C314" s="11"/>
      <c r="D314" s="11"/>
      <c r="E314" s="11"/>
      <c r="F314" s="170"/>
      <c r="H314" s="35"/>
      <c r="I314" s="35"/>
      <c r="J314" s="35"/>
      <c r="K314" s="35"/>
      <c r="L314" s="162"/>
    </row>
    <row r="315" spans="3:12" s="12" customFormat="1" ht="11.25" x14ac:dyDescent="0.2">
      <c r="C315" s="11"/>
      <c r="D315" s="11"/>
      <c r="E315" s="11"/>
      <c r="F315" s="170"/>
      <c r="H315" s="35"/>
      <c r="I315" s="35"/>
      <c r="J315" s="35"/>
      <c r="K315" s="35"/>
      <c r="L315" s="162"/>
    </row>
    <row r="316" spans="3:12" s="12" customFormat="1" ht="11.25" x14ac:dyDescent="0.2">
      <c r="C316" s="11"/>
      <c r="D316" s="11"/>
      <c r="E316" s="11"/>
      <c r="F316" s="170"/>
      <c r="H316" s="35"/>
      <c r="I316" s="35"/>
      <c r="J316" s="35"/>
      <c r="K316" s="35"/>
      <c r="L316" s="162"/>
    </row>
    <row r="317" spans="3:12" s="12" customFormat="1" ht="11.25" x14ac:dyDescent="0.2">
      <c r="C317" s="11"/>
      <c r="D317" s="11"/>
      <c r="E317" s="11"/>
      <c r="F317" s="170"/>
      <c r="H317" s="35"/>
      <c r="I317" s="35"/>
      <c r="J317" s="35"/>
      <c r="K317" s="35"/>
      <c r="L317" s="162"/>
    </row>
    <row r="318" spans="3:12" s="12" customFormat="1" ht="11.25" x14ac:dyDescent="0.2">
      <c r="C318" s="11"/>
      <c r="D318" s="11"/>
      <c r="E318" s="11"/>
      <c r="F318" s="170"/>
      <c r="H318" s="35"/>
      <c r="I318" s="35"/>
      <c r="J318" s="35"/>
      <c r="K318" s="35"/>
      <c r="L318" s="162"/>
    </row>
    <row r="319" spans="3:12" s="12" customFormat="1" ht="11.25" x14ac:dyDescent="0.2">
      <c r="C319" s="11"/>
      <c r="D319" s="11"/>
      <c r="E319" s="11"/>
      <c r="F319" s="170"/>
      <c r="H319" s="35"/>
      <c r="I319" s="35"/>
      <c r="J319" s="35"/>
      <c r="K319" s="35"/>
      <c r="L319" s="162"/>
    </row>
    <row r="320" spans="3:12" s="12" customFormat="1" ht="11.25" x14ac:dyDescent="0.2">
      <c r="C320" s="11"/>
      <c r="D320" s="11"/>
      <c r="E320" s="11"/>
      <c r="F320" s="170"/>
      <c r="H320" s="35"/>
      <c r="I320" s="35"/>
      <c r="J320" s="35"/>
      <c r="K320" s="35"/>
      <c r="L320" s="162"/>
    </row>
    <row r="321" spans="3:12" s="12" customFormat="1" ht="11.25" x14ac:dyDescent="0.2">
      <c r="C321" s="11"/>
      <c r="D321" s="11"/>
      <c r="E321" s="11"/>
      <c r="F321" s="170"/>
      <c r="H321" s="35"/>
      <c r="I321" s="35"/>
      <c r="J321" s="35"/>
      <c r="K321" s="35"/>
      <c r="L321" s="162"/>
    </row>
    <row r="322" spans="3:12" s="12" customFormat="1" ht="11.25" x14ac:dyDescent="0.2">
      <c r="C322" s="11"/>
      <c r="D322" s="11"/>
      <c r="E322" s="11"/>
      <c r="F322" s="170"/>
      <c r="H322" s="35"/>
      <c r="I322" s="35"/>
      <c r="J322" s="35"/>
      <c r="K322" s="35"/>
      <c r="L322" s="162"/>
    </row>
    <row r="323" spans="3:12" s="12" customFormat="1" ht="11.25" x14ac:dyDescent="0.2">
      <c r="C323" s="11"/>
      <c r="D323" s="11"/>
      <c r="E323" s="11"/>
      <c r="F323" s="170"/>
      <c r="H323" s="35"/>
      <c r="I323" s="35"/>
      <c r="J323" s="35"/>
      <c r="K323" s="35"/>
      <c r="L323" s="162"/>
    </row>
    <row r="324" spans="3:12" s="12" customFormat="1" ht="11.25" x14ac:dyDescent="0.2">
      <c r="C324" s="11"/>
      <c r="D324" s="11"/>
      <c r="E324" s="11"/>
      <c r="F324" s="170"/>
      <c r="H324" s="35"/>
      <c r="I324" s="35"/>
      <c r="J324" s="35"/>
      <c r="K324" s="35"/>
      <c r="L324" s="162"/>
    </row>
    <row r="325" spans="3:12" s="12" customFormat="1" ht="11.25" x14ac:dyDescent="0.2">
      <c r="C325" s="11"/>
      <c r="D325" s="11"/>
      <c r="E325" s="11"/>
      <c r="F325" s="170"/>
      <c r="H325" s="35"/>
      <c r="I325" s="35"/>
      <c r="J325" s="35"/>
      <c r="K325" s="35"/>
      <c r="L325" s="162"/>
    </row>
    <row r="326" spans="3:12" s="12" customFormat="1" ht="11.25" x14ac:dyDescent="0.2">
      <c r="C326" s="11"/>
      <c r="D326" s="11"/>
      <c r="E326" s="11"/>
      <c r="F326" s="170"/>
      <c r="H326" s="35"/>
      <c r="I326" s="35"/>
      <c r="J326" s="35"/>
      <c r="K326" s="35"/>
      <c r="L326" s="162"/>
    </row>
    <row r="327" spans="3:12" s="12" customFormat="1" ht="11.25" x14ac:dyDescent="0.2">
      <c r="C327" s="11"/>
      <c r="D327" s="11"/>
      <c r="E327" s="11"/>
      <c r="F327" s="170"/>
      <c r="H327" s="35"/>
      <c r="I327" s="35"/>
      <c r="J327" s="35"/>
      <c r="K327" s="35"/>
      <c r="L327" s="162"/>
    </row>
    <row r="328" spans="3:12" s="12" customFormat="1" ht="11.25" x14ac:dyDescent="0.2">
      <c r="C328" s="11"/>
      <c r="D328" s="11"/>
      <c r="E328" s="11"/>
      <c r="F328" s="170"/>
      <c r="H328" s="35"/>
      <c r="I328" s="35"/>
      <c r="J328" s="35"/>
      <c r="K328" s="35"/>
      <c r="L328" s="162"/>
    </row>
    <row r="329" spans="3:12" s="12" customFormat="1" ht="11.25" x14ac:dyDescent="0.2">
      <c r="C329" s="11"/>
      <c r="D329" s="11"/>
      <c r="E329" s="11"/>
      <c r="F329" s="170"/>
      <c r="H329" s="35"/>
      <c r="I329" s="35"/>
      <c r="J329" s="35"/>
      <c r="K329" s="35"/>
      <c r="L329" s="162"/>
    </row>
    <row r="330" spans="3:12" s="12" customFormat="1" ht="11.25" x14ac:dyDescent="0.2">
      <c r="C330" s="11"/>
      <c r="D330" s="11"/>
      <c r="E330" s="11"/>
      <c r="F330" s="170"/>
      <c r="H330" s="35"/>
      <c r="I330" s="35"/>
      <c r="J330" s="35"/>
      <c r="K330" s="35"/>
      <c r="L330" s="162"/>
    </row>
    <row r="331" spans="3:12" s="12" customFormat="1" ht="11.25" x14ac:dyDescent="0.2">
      <c r="C331" s="11"/>
      <c r="D331" s="11"/>
      <c r="E331" s="11"/>
      <c r="F331" s="170"/>
      <c r="H331" s="35"/>
      <c r="I331" s="35"/>
      <c r="J331" s="35"/>
      <c r="K331" s="35"/>
      <c r="L331" s="162"/>
    </row>
    <row r="332" spans="3:12" s="12" customFormat="1" ht="11.25" x14ac:dyDescent="0.2">
      <c r="C332" s="11"/>
      <c r="D332" s="11"/>
      <c r="E332" s="11"/>
      <c r="F332" s="170"/>
      <c r="H332" s="35"/>
      <c r="I332" s="35"/>
      <c r="J332" s="35"/>
      <c r="K332" s="35"/>
      <c r="L332" s="162"/>
    </row>
    <row r="333" spans="3:12" s="12" customFormat="1" ht="11.25" x14ac:dyDescent="0.2">
      <c r="C333" s="11"/>
      <c r="D333" s="11"/>
      <c r="E333" s="11"/>
      <c r="F333" s="170"/>
      <c r="H333" s="35"/>
      <c r="I333" s="35"/>
      <c r="J333" s="35"/>
      <c r="K333" s="35"/>
      <c r="L333" s="162"/>
    </row>
    <row r="334" spans="3:12" s="12" customFormat="1" ht="11.25" x14ac:dyDescent="0.2">
      <c r="C334" s="11"/>
      <c r="D334" s="11"/>
      <c r="E334" s="11"/>
      <c r="F334" s="170"/>
      <c r="H334" s="35"/>
      <c r="I334" s="35"/>
      <c r="J334" s="35"/>
      <c r="K334" s="35"/>
      <c r="L334" s="162"/>
    </row>
    <row r="335" spans="3:12" s="12" customFormat="1" ht="11.25" x14ac:dyDescent="0.2">
      <c r="C335" s="11"/>
      <c r="D335" s="11"/>
      <c r="E335" s="11"/>
      <c r="F335" s="170"/>
      <c r="H335" s="35"/>
      <c r="I335" s="35"/>
      <c r="J335" s="35"/>
      <c r="K335" s="35"/>
      <c r="L335" s="162"/>
    </row>
    <row r="336" spans="3:12" s="12" customFormat="1" ht="11.25" x14ac:dyDescent="0.2">
      <c r="C336" s="11"/>
      <c r="D336" s="11"/>
      <c r="E336" s="11"/>
      <c r="F336" s="170"/>
      <c r="H336" s="35"/>
      <c r="I336" s="35"/>
      <c r="J336" s="35"/>
      <c r="K336" s="35"/>
      <c r="L336" s="162"/>
    </row>
    <row r="337" spans="3:12" s="12" customFormat="1" ht="11.25" x14ac:dyDescent="0.2">
      <c r="C337" s="11"/>
      <c r="D337" s="11"/>
      <c r="E337" s="11"/>
      <c r="F337" s="170"/>
      <c r="H337" s="35"/>
      <c r="I337" s="35"/>
      <c r="J337" s="35"/>
      <c r="K337" s="35"/>
      <c r="L337" s="162"/>
    </row>
    <row r="338" spans="3:12" s="12" customFormat="1" ht="11.25" x14ac:dyDescent="0.2">
      <c r="C338" s="11"/>
      <c r="D338" s="11"/>
      <c r="E338" s="11"/>
      <c r="F338" s="170"/>
      <c r="H338" s="35"/>
      <c r="I338" s="35"/>
      <c r="J338" s="35"/>
      <c r="K338" s="35"/>
      <c r="L338" s="162"/>
    </row>
    <row r="339" spans="3:12" s="12" customFormat="1" ht="11.25" x14ac:dyDescent="0.2">
      <c r="C339" s="11"/>
      <c r="D339" s="11"/>
      <c r="E339" s="11"/>
      <c r="F339" s="170"/>
      <c r="H339" s="35"/>
      <c r="I339" s="35"/>
      <c r="J339" s="35"/>
      <c r="K339" s="35"/>
      <c r="L339" s="162"/>
    </row>
    <row r="340" spans="3:12" s="12" customFormat="1" ht="11.25" x14ac:dyDescent="0.2">
      <c r="C340" s="11"/>
      <c r="D340" s="11"/>
      <c r="E340" s="11"/>
      <c r="F340" s="170"/>
      <c r="H340" s="35"/>
      <c r="I340" s="35"/>
      <c r="J340" s="35"/>
      <c r="K340" s="35"/>
      <c r="L340" s="162"/>
    </row>
    <row r="341" spans="3:12" s="12" customFormat="1" ht="11.25" x14ac:dyDescent="0.2">
      <c r="C341" s="11"/>
      <c r="D341" s="11"/>
      <c r="E341" s="11"/>
      <c r="F341" s="170"/>
      <c r="H341" s="35"/>
      <c r="I341" s="35"/>
      <c r="J341" s="35"/>
      <c r="K341" s="35"/>
      <c r="L341" s="162"/>
    </row>
    <row r="342" spans="3:12" s="12" customFormat="1" ht="11.25" x14ac:dyDescent="0.2">
      <c r="C342" s="11"/>
      <c r="D342" s="11"/>
      <c r="E342" s="11"/>
      <c r="F342" s="170"/>
      <c r="H342" s="35"/>
      <c r="I342" s="35"/>
      <c r="J342" s="35"/>
      <c r="K342" s="35"/>
      <c r="L342" s="162"/>
    </row>
    <row r="343" spans="3:12" s="12" customFormat="1" ht="11.25" x14ac:dyDescent="0.2">
      <c r="C343" s="11"/>
      <c r="D343" s="11"/>
      <c r="E343" s="11"/>
      <c r="F343" s="170"/>
      <c r="H343" s="35"/>
      <c r="I343" s="35"/>
      <c r="J343" s="35"/>
      <c r="K343" s="35"/>
      <c r="L343" s="162"/>
    </row>
    <row r="344" spans="3:12" s="12" customFormat="1" ht="11.25" x14ac:dyDescent="0.2">
      <c r="C344" s="11"/>
      <c r="D344" s="11"/>
      <c r="E344" s="11"/>
      <c r="F344" s="170"/>
      <c r="H344" s="35"/>
      <c r="I344" s="35"/>
      <c r="J344" s="35"/>
      <c r="K344" s="35"/>
      <c r="L344" s="162"/>
    </row>
    <row r="345" spans="3:12" s="12" customFormat="1" ht="11.25" x14ac:dyDescent="0.2">
      <c r="C345" s="11"/>
      <c r="D345" s="11"/>
      <c r="E345" s="11"/>
      <c r="F345" s="170"/>
      <c r="H345" s="35"/>
      <c r="I345" s="35"/>
      <c r="J345" s="35"/>
      <c r="K345" s="35"/>
      <c r="L345" s="162"/>
    </row>
    <row r="346" spans="3:12" s="12" customFormat="1" ht="11.25" x14ac:dyDescent="0.2">
      <c r="C346" s="11"/>
      <c r="D346" s="11"/>
      <c r="E346" s="11"/>
      <c r="F346" s="170"/>
      <c r="H346" s="35"/>
      <c r="I346" s="35"/>
      <c r="J346" s="35"/>
      <c r="K346" s="35"/>
      <c r="L346" s="162"/>
    </row>
    <row r="347" spans="3:12" s="12" customFormat="1" ht="11.25" x14ac:dyDescent="0.2">
      <c r="C347" s="11"/>
      <c r="D347" s="11"/>
      <c r="E347" s="11"/>
      <c r="F347" s="170"/>
      <c r="H347" s="35"/>
      <c r="I347" s="35"/>
      <c r="J347" s="35"/>
      <c r="K347" s="35"/>
      <c r="L347" s="162"/>
    </row>
    <row r="348" spans="3:12" s="12" customFormat="1" ht="11.25" x14ac:dyDescent="0.2">
      <c r="C348" s="11"/>
      <c r="D348" s="11"/>
      <c r="E348" s="11"/>
      <c r="F348" s="170"/>
      <c r="H348" s="35"/>
      <c r="I348" s="35"/>
      <c r="J348" s="35"/>
      <c r="K348" s="35"/>
      <c r="L348" s="162"/>
    </row>
    <row r="349" spans="3:12" s="12" customFormat="1" ht="11.25" x14ac:dyDescent="0.2">
      <c r="C349" s="11"/>
      <c r="D349" s="11"/>
      <c r="E349" s="11"/>
      <c r="F349" s="170"/>
      <c r="H349" s="35"/>
      <c r="I349" s="35"/>
      <c r="J349" s="35"/>
      <c r="K349" s="35"/>
      <c r="L349" s="162"/>
    </row>
    <row r="350" spans="3:12" s="12" customFormat="1" ht="11.25" x14ac:dyDescent="0.2">
      <c r="C350" s="11"/>
      <c r="D350" s="11"/>
      <c r="E350" s="11"/>
      <c r="F350" s="170"/>
      <c r="H350" s="35"/>
      <c r="I350" s="35"/>
      <c r="J350" s="35"/>
      <c r="K350" s="35"/>
      <c r="L350" s="162"/>
    </row>
    <row r="351" spans="3:12" s="12" customFormat="1" ht="11.25" x14ac:dyDescent="0.2">
      <c r="C351" s="11"/>
      <c r="D351" s="11"/>
      <c r="E351" s="11"/>
      <c r="F351" s="170"/>
      <c r="H351" s="35"/>
      <c r="I351" s="35"/>
      <c r="J351" s="35"/>
      <c r="K351" s="35"/>
      <c r="L351" s="162"/>
    </row>
    <row r="352" spans="3:12" s="12" customFormat="1" ht="11.25" x14ac:dyDescent="0.2">
      <c r="C352" s="11"/>
      <c r="D352" s="11"/>
      <c r="E352" s="11"/>
      <c r="F352" s="170"/>
      <c r="H352" s="35"/>
      <c r="I352" s="35"/>
      <c r="J352" s="35"/>
      <c r="K352" s="35"/>
      <c r="L352" s="162"/>
    </row>
    <row r="353" spans="3:12" s="12" customFormat="1" ht="11.25" x14ac:dyDescent="0.2">
      <c r="C353" s="11"/>
      <c r="D353" s="11"/>
      <c r="E353" s="11"/>
      <c r="F353" s="170"/>
      <c r="H353" s="35"/>
      <c r="I353" s="35"/>
      <c r="J353" s="35"/>
      <c r="K353" s="35"/>
      <c r="L353" s="162"/>
    </row>
    <row r="354" spans="3:12" s="12" customFormat="1" ht="11.25" x14ac:dyDescent="0.2">
      <c r="C354" s="11"/>
      <c r="D354" s="11"/>
      <c r="E354" s="11"/>
      <c r="F354" s="170"/>
      <c r="H354" s="35"/>
      <c r="I354" s="35"/>
      <c r="J354" s="35"/>
      <c r="K354" s="35"/>
      <c r="L354" s="162"/>
    </row>
    <row r="355" spans="3:12" s="12" customFormat="1" ht="11.25" x14ac:dyDescent="0.2">
      <c r="C355" s="11"/>
      <c r="D355" s="11"/>
      <c r="E355" s="11"/>
      <c r="F355" s="170"/>
      <c r="H355" s="35"/>
      <c r="I355" s="35"/>
      <c r="J355" s="35"/>
      <c r="K355" s="35"/>
      <c r="L355" s="162"/>
    </row>
    <row r="356" spans="3:12" s="12" customFormat="1" ht="11.25" x14ac:dyDescent="0.2">
      <c r="C356" s="11"/>
      <c r="D356" s="11"/>
      <c r="E356" s="11"/>
      <c r="F356" s="170"/>
      <c r="H356" s="35"/>
      <c r="I356" s="35"/>
      <c r="J356" s="35"/>
      <c r="K356" s="35"/>
      <c r="L356" s="162"/>
    </row>
    <row r="357" spans="3:12" s="12" customFormat="1" ht="11.25" x14ac:dyDescent="0.2">
      <c r="C357" s="11"/>
      <c r="D357" s="11"/>
      <c r="E357" s="11"/>
      <c r="F357" s="170"/>
      <c r="H357" s="35"/>
      <c r="I357" s="35"/>
      <c r="J357" s="35"/>
      <c r="K357" s="35"/>
      <c r="L357" s="162"/>
    </row>
    <row r="358" spans="3:12" s="12" customFormat="1" ht="11.25" x14ac:dyDescent="0.2">
      <c r="C358" s="11"/>
      <c r="D358" s="11"/>
      <c r="E358" s="11"/>
      <c r="F358" s="170"/>
      <c r="H358" s="35"/>
      <c r="I358" s="35"/>
      <c r="J358" s="35"/>
      <c r="K358" s="35"/>
      <c r="L358" s="162"/>
    </row>
    <row r="359" spans="3:12" s="12" customFormat="1" ht="11.25" x14ac:dyDescent="0.2">
      <c r="C359" s="11"/>
      <c r="D359" s="11"/>
      <c r="E359" s="11"/>
      <c r="F359" s="170"/>
      <c r="H359" s="35"/>
      <c r="I359" s="35"/>
      <c r="J359" s="35"/>
      <c r="K359" s="35"/>
      <c r="L359" s="162"/>
    </row>
    <row r="360" spans="3:12" s="12" customFormat="1" ht="11.25" x14ac:dyDescent="0.2">
      <c r="C360" s="11"/>
      <c r="D360" s="11"/>
      <c r="E360" s="11"/>
      <c r="F360" s="170"/>
      <c r="H360" s="35"/>
      <c r="I360" s="35"/>
      <c r="J360" s="35"/>
      <c r="K360" s="35"/>
      <c r="L360" s="162"/>
    </row>
    <row r="361" spans="3:12" s="12" customFormat="1" ht="11.25" x14ac:dyDescent="0.2">
      <c r="C361" s="11"/>
      <c r="D361" s="11"/>
      <c r="E361" s="11"/>
      <c r="F361" s="170"/>
      <c r="H361" s="35"/>
      <c r="I361" s="35"/>
      <c r="J361" s="35"/>
      <c r="K361" s="35"/>
      <c r="L361" s="162"/>
    </row>
    <row r="362" spans="3:12" s="12" customFormat="1" ht="11.25" x14ac:dyDescent="0.2">
      <c r="C362" s="11"/>
      <c r="D362" s="11"/>
      <c r="E362" s="11"/>
      <c r="F362" s="170"/>
      <c r="H362" s="35"/>
      <c r="I362" s="35"/>
      <c r="J362" s="35"/>
      <c r="K362" s="35"/>
      <c r="L362" s="162"/>
    </row>
    <row r="363" spans="3:12" s="12" customFormat="1" ht="11.25" x14ac:dyDescent="0.2">
      <c r="C363" s="11"/>
      <c r="D363" s="11"/>
      <c r="E363" s="11"/>
      <c r="F363" s="170"/>
      <c r="H363" s="35"/>
      <c r="I363" s="35"/>
      <c r="J363" s="35"/>
      <c r="K363" s="35"/>
      <c r="L363" s="162"/>
    </row>
    <row r="364" spans="3:12" s="12" customFormat="1" ht="11.25" x14ac:dyDescent="0.2">
      <c r="C364" s="11"/>
      <c r="D364" s="11"/>
      <c r="E364" s="11"/>
      <c r="F364" s="170"/>
      <c r="H364" s="35"/>
      <c r="I364" s="35"/>
      <c r="J364" s="35"/>
      <c r="K364" s="35"/>
      <c r="L364" s="162"/>
    </row>
    <row r="365" spans="3:12" s="12" customFormat="1" ht="11.25" x14ac:dyDescent="0.2">
      <c r="C365" s="11"/>
      <c r="D365" s="11"/>
      <c r="E365" s="11"/>
      <c r="F365" s="170"/>
      <c r="H365" s="35"/>
      <c r="I365" s="35"/>
      <c r="J365" s="35"/>
      <c r="K365" s="35"/>
      <c r="L365" s="162"/>
    </row>
    <row r="366" spans="3:12" s="12" customFormat="1" ht="11.25" x14ac:dyDescent="0.2">
      <c r="C366" s="11"/>
      <c r="D366" s="11"/>
      <c r="E366" s="11"/>
      <c r="F366" s="170"/>
      <c r="H366" s="35"/>
      <c r="I366" s="35"/>
      <c r="J366" s="35"/>
      <c r="K366" s="35"/>
      <c r="L366" s="162"/>
    </row>
    <row r="367" spans="3:12" s="12" customFormat="1" ht="11.25" x14ac:dyDescent="0.2">
      <c r="C367" s="11"/>
      <c r="D367" s="11"/>
      <c r="E367" s="11"/>
      <c r="F367" s="170"/>
      <c r="H367" s="35"/>
      <c r="I367" s="35"/>
      <c r="J367" s="35"/>
      <c r="K367" s="35"/>
      <c r="L367" s="162"/>
    </row>
    <row r="368" spans="3:12" s="12" customFormat="1" ht="11.25" x14ac:dyDescent="0.2">
      <c r="C368" s="11"/>
      <c r="D368" s="11"/>
      <c r="E368" s="11"/>
      <c r="F368" s="170"/>
      <c r="H368" s="35"/>
      <c r="I368" s="35"/>
      <c r="J368" s="35"/>
      <c r="K368" s="35"/>
      <c r="L368" s="162"/>
    </row>
    <row r="369" spans="3:12" s="12" customFormat="1" ht="11.25" x14ac:dyDescent="0.2">
      <c r="C369" s="11"/>
      <c r="D369" s="11"/>
      <c r="E369" s="11"/>
      <c r="F369" s="170"/>
      <c r="H369" s="35"/>
      <c r="I369" s="35"/>
      <c r="J369" s="35"/>
      <c r="K369" s="35"/>
      <c r="L369" s="162"/>
    </row>
    <row r="370" spans="3:12" s="12" customFormat="1" ht="11.25" x14ac:dyDescent="0.2">
      <c r="C370" s="11"/>
      <c r="D370" s="11"/>
      <c r="E370" s="11"/>
      <c r="F370" s="170"/>
      <c r="H370" s="35"/>
      <c r="I370" s="35"/>
      <c r="J370" s="35"/>
      <c r="K370" s="35"/>
      <c r="L370" s="162"/>
    </row>
    <row r="371" spans="3:12" s="12" customFormat="1" ht="11.25" x14ac:dyDescent="0.2">
      <c r="C371" s="11"/>
      <c r="D371" s="11"/>
      <c r="E371" s="11"/>
      <c r="F371" s="170"/>
      <c r="H371" s="35"/>
      <c r="I371" s="35"/>
      <c r="J371" s="35"/>
      <c r="K371" s="35"/>
      <c r="L371" s="162"/>
    </row>
    <row r="372" spans="3:12" s="12" customFormat="1" ht="11.25" x14ac:dyDescent="0.2">
      <c r="C372" s="11"/>
      <c r="D372" s="11"/>
      <c r="E372" s="11"/>
      <c r="F372" s="170"/>
      <c r="H372" s="35"/>
      <c r="I372" s="35"/>
      <c r="J372" s="35"/>
      <c r="K372" s="35"/>
      <c r="L372" s="162"/>
    </row>
    <row r="373" spans="3:12" s="12" customFormat="1" ht="11.25" x14ac:dyDescent="0.2">
      <c r="C373" s="11"/>
      <c r="D373" s="11"/>
      <c r="E373" s="11"/>
      <c r="F373" s="170"/>
      <c r="H373" s="35"/>
      <c r="I373" s="35"/>
      <c r="J373" s="35"/>
      <c r="K373" s="35"/>
      <c r="L373" s="162"/>
    </row>
    <row r="374" spans="3:12" s="12" customFormat="1" ht="11.25" x14ac:dyDescent="0.2">
      <c r="C374" s="11"/>
      <c r="D374" s="11"/>
      <c r="E374" s="11"/>
      <c r="F374" s="170"/>
      <c r="H374" s="35"/>
      <c r="I374" s="35"/>
      <c r="J374" s="35"/>
      <c r="K374" s="35"/>
      <c r="L374" s="162"/>
    </row>
    <row r="375" spans="3:12" s="12" customFormat="1" ht="11.25" x14ac:dyDescent="0.2">
      <c r="C375" s="11"/>
      <c r="D375" s="11"/>
      <c r="E375" s="11"/>
      <c r="F375" s="170"/>
      <c r="H375" s="35"/>
      <c r="I375" s="35"/>
      <c r="J375" s="35"/>
      <c r="K375" s="35"/>
      <c r="L375" s="162"/>
    </row>
    <row r="376" spans="3:12" s="12" customFormat="1" ht="11.25" x14ac:dyDescent="0.2">
      <c r="C376" s="11"/>
      <c r="D376" s="11"/>
      <c r="E376" s="11"/>
      <c r="F376" s="170"/>
      <c r="H376" s="35"/>
      <c r="I376" s="35"/>
      <c r="J376" s="35"/>
      <c r="K376" s="35"/>
      <c r="L376" s="162"/>
    </row>
    <row r="377" spans="3:12" s="12" customFormat="1" ht="11.25" x14ac:dyDescent="0.2">
      <c r="C377" s="11"/>
      <c r="D377" s="11"/>
      <c r="E377" s="11"/>
      <c r="F377" s="170"/>
      <c r="H377" s="35"/>
      <c r="I377" s="35"/>
      <c r="J377" s="35"/>
      <c r="K377" s="35"/>
      <c r="L377" s="162"/>
    </row>
    <row r="378" spans="3:12" s="12" customFormat="1" ht="11.25" x14ac:dyDescent="0.2">
      <c r="C378" s="11"/>
      <c r="D378" s="11"/>
      <c r="E378" s="11"/>
      <c r="F378" s="170"/>
      <c r="H378" s="35"/>
      <c r="I378" s="35"/>
      <c r="J378" s="35"/>
      <c r="K378" s="35"/>
      <c r="L378" s="162"/>
    </row>
    <row r="379" spans="3:12" s="12" customFormat="1" ht="11.25" x14ac:dyDescent="0.2">
      <c r="C379" s="11"/>
      <c r="D379" s="11"/>
      <c r="E379" s="11"/>
      <c r="F379" s="170"/>
      <c r="H379" s="35"/>
      <c r="I379" s="35"/>
      <c r="J379" s="35"/>
      <c r="K379" s="35"/>
      <c r="L379" s="162"/>
    </row>
    <row r="380" spans="3:12" s="12" customFormat="1" ht="11.25" x14ac:dyDescent="0.2">
      <c r="C380" s="11"/>
      <c r="D380" s="11"/>
      <c r="E380" s="11"/>
      <c r="F380" s="170"/>
      <c r="H380" s="35"/>
      <c r="I380" s="35"/>
      <c r="J380" s="35"/>
      <c r="K380" s="35"/>
      <c r="L380" s="162"/>
    </row>
    <row r="381" spans="3:12" s="12" customFormat="1" ht="11.25" x14ac:dyDescent="0.2">
      <c r="C381" s="11"/>
      <c r="D381" s="11"/>
      <c r="E381" s="11"/>
      <c r="F381" s="170"/>
      <c r="H381" s="35"/>
      <c r="I381" s="35"/>
      <c r="J381" s="35"/>
      <c r="K381" s="35"/>
      <c r="L381" s="162"/>
    </row>
    <row r="382" spans="3:12" s="12" customFormat="1" ht="11.25" x14ac:dyDescent="0.2">
      <c r="C382" s="11"/>
      <c r="D382" s="11"/>
      <c r="E382" s="11"/>
      <c r="F382" s="170"/>
      <c r="H382" s="35"/>
      <c r="I382" s="35"/>
      <c r="J382" s="35"/>
      <c r="K382" s="35"/>
      <c r="L382" s="162"/>
    </row>
    <row r="383" spans="3:12" s="12" customFormat="1" ht="11.25" x14ac:dyDescent="0.2">
      <c r="C383" s="11"/>
      <c r="D383" s="11"/>
      <c r="E383" s="11"/>
      <c r="F383" s="170"/>
      <c r="H383" s="35"/>
      <c r="I383" s="35"/>
      <c r="J383" s="35"/>
      <c r="K383" s="35"/>
      <c r="L383" s="162"/>
    </row>
    <row r="384" spans="3:12" s="12" customFormat="1" ht="11.25" x14ac:dyDescent="0.2">
      <c r="C384" s="11"/>
      <c r="D384" s="11"/>
      <c r="E384" s="11"/>
      <c r="F384" s="170"/>
      <c r="H384" s="35"/>
      <c r="I384" s="35"/>
      <c r="J384" s="35"/>
      <c r="K384" s="35"/>
      <c r="L384" s="162"/>
    </row>
    <row r="385" spans="3:12" s="12" customFormat="1" ht="11.25" x14ac:dyDescent="0.2">
      <c r="C385" s="11"/>
      <c r="D385" s="11"/>
      <c r="E385" s="11"/>
      <c r="F385" s="170"/>
      <c r="H385" s="35"/>
      <c r="I385" s="35"/>
      <c r="J385" s="35"/>
      <c r="K385" s="35"/>
      <c r="L385" s="162"/>
    </row>
    <row r="386" spans="3:12" s="12" customFormat="1" ht="11.25" x14ac:dyDescent="0.2">
      <c r="C386" s="11"/>
      <c r="D386" s="11"/>
      <c r="E386" s="11"/>
      <c r="F386" s="170"/>
      <c r="H386" s="35"/>
      <c r="I386" s="35"/>
      <c r="J386" s="35"/>
      <c r="K386" s="35"/>
      <c r="L386" s="162"/>
    </row>
    <row r="387" spans="3:12" s="12" customFormat="1" ht="11.25" x14ac:dyDescent="0.2">
      <c r="C387" s="11"/>
      <c r="D387" s="11"/>
      <c r="E387" s="11"/>
      <c r="F387" s="170"/>
      <c r="H387" s="35"/>
      <c r="I387" s="35"/>
      <c r="J387" s="35"/>
      <c r="K387" s="35"/>
      <c r="L387" s="162"/>
    </row>
    <row r="388" spans="3:12" s="12" customFormat="1" ht="11.25" x14ac:dyDescent="0.2">
      <c r="C388" s="11"/>
      <c r="D388" s="11"/>
      <c r="E388" s="11"/>
      <c r="F388" s="170"/>
      <c r="H388" s="35"/>
      <c r="I388" s="35"/>
      <c r="J388" s="35"/>
      <c r="K388" s="35"/>
      <c r="L388" s="162"/>
    </row>
    <row r="389" spans="3:12" s="12" customFormat="1" ht="11.25" x14ac:dyDescent="0.2">
      <c r="C389" s="11"/>
      <c r="D389" s="11"/>
      <c r="E389" s="11"/>
      <c r="F389" s="170"/>
      <c r="H389" s="35"/>
      <c r="I389" s="35"/>
      <c r="J389" s="35"/>
      <c r="K389" s="35"/>
      <c r="L389" s="162"/>
    </row>
    <row r="390" spans="3:12" s="12" customFormat="1" ht="11.25" x14ac:dyDescent="0.2">
      <c r="C390" s="11"/>
      <c r="D390" s="11"/>
      <c r="E390" s="11"/>
      <c r="F390" s="170"/>
      <c r="H390" s="35"/>
      <c r="I390" s="35"/>
      <c r="J390" s="35"/>
      <c r="K390" s="35"/>
      <c r="L390" s="162"/>
    </row>
    <row r="391" spans="3:12" s="12" customFormat="1" ht="11.25" x14ac:dyDescent="0.2">
      <c r="C391" s="11"/>
      <c r="D391" s="11"/>
      <c r="E391" s="11"/>
      <c r="F391" s="170"/>
      <c r="H391" s="35"/>
      <c r="I391" s="35"/>
      <c r="J391" s="35"/>
      <c r="K391" s="35"/>
      <c r="L391" s="162"/>
    </row>
    <row r="392" spans="3:12" s="12" customFormat="1" ht="11.25" x14ac:dyDescent="0.2">
      <c r="C392" s="11"/>
      <c r="D392" s="11"/>
      <c r="E392" s="11"/>
      <c r="F392" s="170"/>
      <c r="H392" s="35"/>
      <c r="I392" s="35"/>
      <c r="J392" s="35"/>
      <c r="K392" s="35"/>
      <c r="L392" s="162"/>
    </row>
    <row r="393" spans="3:12" s="12" customFormat="1" ht="11.25" x14ac:dyDescent="0.2">
      <c r="C393" s="11"/>
      <c r="D393" s="11"/>
      <c r="E393" s="11"/>
      <c r="F393" s="170"/>
      <c r="H393" s="35"/>
      <c r="I393" s="35"/>
      <c r="J393" s="35"/>
      <c r="K393" s="35"/>
      <c r="L393" s="162"/>
    </row>
    <row r="394" spans="3:12" s="12" customFormat="1" ht="11.25" x14ac:dyDescent="0.2">
      <c r="C394" s="11"/>
      <c r="D394" s="11"/>
      <c r="E394" s="11"/>
      <c r="F394" s="170"/>
      <c r="H394" s="35"/>
      <c r="I394" s="35"/>
      <c r="J394" s="35"/>
      <c r="K394" s="35"/>
      <c r="L394" s="162"/>
    </row>
    <row r="395" spans="3:12" s="12" customFormat="1" ht="11.25" x14ac:dyDescent="0.2">
      <c r="C395" s="11"/>
      <c r="D395" s="11"/>
      <c r="E395" s="11"/>
      <c r="F395" s="170"/>
      <c r="H395" s="35"/>
      <c r="I395" s="35"/>
      <c r="J395" s="35"/>
      <c r="K395" s="35"/>
      <c r="L395" s="162"/>
    </row>
    <row r="396" spans="3:12" s="12" customFormat="1" ht="11.25" x14ac:dyDescent="0.2">
      <c r="C396" s="11"/>
      <c r="D396" s="11"/>
      <c r="E396" s="11"/>
      <c r="F396" s="170"/>
      <c r="H396" s="35"/>
      <c r="I396" s="35"/>
      <c r="J396" s="35"/>
      <c r="K396" s="35"/>
      <c r="L396" s="162"/>
    </row>
    <row r="397" spans="3:12" s="12" customFormat="1" ht="11.25" x14ac:dyDescent="0.2">
      <c r="C397" s="11"/>
      <c r="D397" s="11"/>
      <c r="E397" s="11"/>
      <c r="F397" s="170"/>
      <c r="H397" s="35"/>
      <c r="I397" s="35"/>
      <c r="J397" s="35"/>
      <c r="K397" s="35"/>
      <c r="L397" s="162"/>
    </row>
    <row r="398" spans="3:12" s="12" customFormat="1" ht="11.25" x14ac:dyDescent="0.2">
      <c r="C398" s="11"/>
      <c r="D398" s="11"/>
      <c r="E398" s="11"/>
      <c r="F398" s="170"/>
      <c r="H398" s="35"/>
      <c r="I398" s="35"/>
      <c r="J398" s="35"/>
      <c r="K398" s="35"/>
      <c r="L398" s="162"/>
    </row>
    <row r="399" spans="3:12" s="12" customFormat="1" ht="11.25" x14ac:dyDescent="0.2">
      <c r="C399" s="11"/>
      <c r="D399" s="11"/>
      <c r="E399" s="11"/>
      <c r="F399" s="170"/>
      <c r="H399" s="35"/>
      <c r="I399" s="35"/>
      <c r="J399" s="35"/>
      <c r="K399" s="35"/>
      <c r="L399" s="162"/>
    </row>
    <row r="400" spans="3:12" s="12" customFormat="1" ht="11.25" x14ac:dyDescent="0.2">
      <c r="C400" s="11"/>
      <c r="D400" s="11"/>
      <c r="E400" s="11"/>
      <c r="F400" s="170"/>
      <c r="H400" s="35"/>
      <c r="I400" s="35"/>
      <c r="J400" s="35"/>
      <c r="K400" s="35"/>
      <c r="L400" s="162"/>
    </row>
    <row r="401" spans="3:12" s="12" customFormat="1" ht="11.25" x14ac:dyDescent="0.2">
      <c r="C401" s="11"/>
      <c r="D401" s="11"/>
      <c r="E401" s="11"/>
      <c r="F401" s="170"/>
      <c r="H401" s="35"/>
      <c r="I401" s="35"/>
      <c r="J401" s="35"/>
      <c r="K401" s="35"/>
      <c r="L401" s="162"/>
    </row>
    <row r="402" spans="3:12" s="12" customFormat="1" ht="11.25" x14ac:dyDescent="0.2">
      <c r="C402" s="11"/>
      <c r="D402" s="11"/>
      <c r="E402" s="11"/>
      <c r="F402" s="170"/>
      <c r="H402" s="35"/>
      <c r="I402" s="35"/>
      <c r="J402" s="35"/>
      <c r="K402" s="35"/>
      <c r="L402" s="162"/>
    </row>
    <row r="403" spans="3:12" s="12" customFormat="1" ht="11.25" x14ac:dyDescent="0.2">
      <c r="C403" s="11"/>
      <c r="D403" s="11"/>
      <c r="E403" s="11"/>
      <c r="F403" s="170"/>
      <c r="H403" s="35"/>
      <c r="I403" s="35"/>
      <c r="J403" s="35"/>
      <c r="K403" s="35"/>
      <c r="L403" s="162"/>
    </row>
    <row r="404" spans="3:12" s="12" customFormat="1" ht="11.25" x14ac:dyDescent="0.2">
      <c r="C404" s="11"/>
      <c r="D404" s="11"/>
      <c r="E404" s="11"/>
      <c r="F404" s="170"/>
      <c r="H404" s="35"/>
      <c r="I404" s="35"/>
      <c r="J404" s="35"/>
      <c r="K404" s="35"/>
      <c r="L404" s="162"/>
    </row>
    <row r="405" spans="3:12" s="12" customFormat="1" ht="11.25" x14ac:dyDescent="0.2">
      <c r="C405" s="11"/>
      <c r="D405" s="11"/>
      <c r="E405" s="11"/>
      <c r="F405" s="170"/>
      <c r="H405" s="35"/>
      <c r="I405" s="35"/>
      <c r="J405" s="35"/>
      <c r="K405" s="35"/>
      <c r="L405" s="162"/>
    </row>
    <row r="406" spans="3:12" s="12" customFormat="1" ht="11.25" x14ac:dyDescent="0.2">
      <c r="C406" s="11"/>
      <c r="D406" s="11"/>
      <c r="E406" s="11"/>
      <c r="F406" s="170"/>
      <c r="H406" s="35"/>
      <c r="I406" s="35"/>
      <c r="J406" s="35"/>
      <c r="K406" s="35"/>
      <c r="L406" s="162"/>
    </row>
    <row r="407" spans="3:12" s="12" customFormat="1" ht="11.25" x14ac:dyDescent="0.2">
      <c r="C407" s="11"/>
      <c r="D407" s="11"/>
      <c r="E407" s="11"/>
      <c r="F407" s="170"/>
      <c r="H407" s="35"/>
      <c r="I407" s="35"/>
      <c r="J407" s="35"/>
      <c r="K407" s="35"/>
      <c r="L407" s="162"/>
    </row>
    <row r="408" spans="3:12" s="12" customFormat="1" ht="11.25" x14ac:dyDescent="0.2">
      <c r="C408" s="11"/>
      <c r="D408" s="11"/>
      <c r="E408" s="11"/>
      <c r="F408" s="170"/>
      <c r="H408" s="35"/>
      <c r="I408" s="35"/>
      <c r="J408" s="35"/>
      <c r="K408" s="35"/>
      <c r="L408" s="162"/>
    </row>
    <row r="409" spans="3:12" s="12" customFormat="1" ht="11.25" x14ac:dyDescent="0.2">
      <c r="C409" s="11"/>
      <c r="D409" s="11"/>
      <c r="E409" s="11"/>
      <c r="F409" s="170"/>
      <c r="H409" s="35"/>
      <c r="I409" s="35"/>
      <c r="J409" s="35"/>
      <c r="K409" s="35"/>
      <c r="L409" s="162"/>
    </row>
    <row r="410" spans="3:12" s="12" customFormat="1" ht="11.25" x14ac:dyDescent="0.2">
      <c r="C410" s="11"/>
      <c r="D410" s="11"/>
      <c r="E410" s="11"/>
      <c r="F410" s="170"/>
      <c r="H410" s="35"/>
      <c r="I410" s="35"/>
      <c r="J410" s="35"/>
      <c r="K410" s="35"/>
      <c r="L410" s="162"/>
    </row>
    <row r="411" spans="3:12" s="12" customFormat="1" ht="11.25" x14ac:dyDescent="0.2">
      <c r="C411" s="11"/>
      <c r="D411" s="11"/>
      <c r="E411" s="11"/>
      <c r="F411" s="170"/>
      <c r="H411" s="35"/>
      <c r="I411" s="35"/>
      <c r="J411" s="35"/>
      <c r="K411" s="35"/>
      <c r="L411" s="162"/>
    </row>
    <row r="412" spans="3:12" s="12" customFormat="1" ht="11.25" x14ac:dyDescent="0.2">
      <c r="C412" s="11"/>
      <c r="D412" s="11"/>
      <c r="E412" s="11"/>
      <c r="F412" s="170"/>
      <c r="H412" s="35"/>
      <c r="I412" s="35"/>
      <c r="J412" s="35"/>
      <c r="K412" s="35"/>
      <c r="L412" s="162"/>
    </row>
    <row r="413" spans="3:12" s="12" customFormat="1" ht="11.25" x14ac:dyDescent="0.2">
      <c r="C413" s="11"/>
      <c r="D413" s="11"/>
      <c r="E413" s="11"/>
      <c r="F413" s="170"/>
      <c r="H413" s="35"/>
      <c r="I413" s="35"/>
      <c r="J413" s="35"/>
      <c r="K413" s="35"/>
      <c r="L413" s="162"/>
    </row>
    <row r="414" spans="3:12" s="12" customFormat="1" ht="11.25" x14ac:dyDescent="0.2">
      <c r="C414" s="11"/>
      <c r="D414" s="11"/>
      <c r="E414" s="11"/>
      <c r="F414" s="170"/>
      <c r="H414" s="35"/>
      <c r="I414" s="35"/>
      <c r="J414" s="35"/>
      <c r="K414" s="35"/>
      <c r="L414" s="162"/>
    </row>
    <row r="415" spans="3:12" s="12" customFormat="1" ht="11.25" x14ac:dyDescent="0.2">
      <c r="C415" s="11"/>
      <c r="D415" s="11"/>
      <c r="E415" s="11"/>
      <c r="F415" s="170"/>
      <c r="H415" s="35"/>
      <c r="I415" s="35"/>
      <c r="J415" s="35"/>
      <c r="K415" s="35"/>
      <c r="L415" s="162"/>
    </row>
    <row r="416" spans="3:12" s="12" customFormat="1" ht="11.25" x14ac:dyDescent="0.2">
      <c r="C416" s="11"/>
      <c r="D416" s="11"/>
      <c r="E416" s="11"/>
      <c r="F416" s="170"/>
      <c r="H416" s="35"/>
      <c r="I416" s="35"/>
      <c r="J416" s="35"/>
      <c r="K416" s="35"/>
      <c r="L416" s="162"/>
    </row>
    <row r="417" spans="3:12" s="12" customFormat="1" ht="11.25" x14ac:dyDescent="0.2">
      <c r="C417" s="11"/>
      <c r="D417" s="11"/>
      <c r="E417" s="11"/>
      <c r="F417" s="170"/>
      <c r="H417" s="35"/>
      <c r="I417" s="35"/>
      <c r="J417" s="35"/>
      <c r="K417" s="35"/>
      <c r="L417" s="162"/>
    </row>
    <row r="418" spans="3:12" s="12" customFormat="1" ht="11.25" x14ac:dyDescent="0.2">
      <c r="C418" s="11"/>
      <c r="D418" s="11"/>
      <c r="E418" s="11"/>
      <c r="F418" s="170"/>
      <c r="H418" s="35"/>
      <c r="I418" s="35"/>
      <c r="J418" s="35"/>
      <c r="K418" s="35"/>
      <c r="L418" s="162"/>
    </row>
    <row r="419" spans="3:12" s="12" customFormat="1" ht="11.25" x14ac:dyDescent="0.2">
      <c r="C419" s="11"/>
      <c r="D419" s="11"/>
      <c r="E419" s="11"/>
      <c r="F419" s="170"/>
      <c r="H419" s="35"/>
      <c r="I419" s="35"/>
      <c r="J419" s="35"/>
      <c r="K419" s="35"/>
      <c r="L419" s="162"/>
    </row>
    <row r="420" spans="3:12" s="12" customFormat="1" ht="11.25" x14ac:dyDescent="0.2">
      <c r="C420" s="11"/>
      <c r="D420" s="11"/>
      <c r="E420" s="11"/>
      <c r="F420" s="170"/>
      <c r="H420" s="35"/>
      <c r="I420" s="35"/>
      <c r="J420" s="35"/>
      <c r="K420" s="35"/>
      <c r="L420" s="162"/>
    </row>
    <row r="421" spans="3:12" s="12" customFormat="1" ht="11.25" x14ac:dyDescent="0.2">
      <c r="C421" s="11"/>
      <c r="D421" s="11"/>
      <c r="E421" s="11"/>
      <c r="F421" s="170"/>
      <c r="H421" s="35"/>
      <c r="I421" s="35"/>
      <c r="J421" s="35"/>
      <c r="K421" s="35"/>
      <c r="L421" s="162"/>
    </row>
    <row r="422" spans="3:12" s="12" customFormat="1" ht="11.25" x14ac:dyDescent="0.2">
      <c r="C422" s="11"/>
      <c r="D422" s="11"/>
      <c r="E422" s="11"/>
      <c r="F422" s="170"/>
      <c r="H422" s="35"/>
      <c r="I422" s="35"/>
      <c r="J422" s="35"/>
      <c r="K422" s="35"/>
      <c r="L422" s="162"/>
    </row>
    <row r="423" spans="3:12" s="12" customFormat="1" ht="11.25" x14ac:dyDescent="0.2">
      <c r="C423" s="11"/>
      <c r="D423" s="11"/>
      <c r="E423" s="11"/>
      <c r="F423" s="170"/>
      <c r="H423" s="35"/>
      <c r="I423" s="35"/>
      <c r="J423" s="35"/>
      <c r="K423" s="35"/>
      <c r="L423" s="162"/>
    </row>
    <row r="424" spans="3:12" s="12" customFormat="1" ht="11.25" x14ac:dyDescent="0.2">
      <c r="C424" s="11"/>
      <c r="D424" s="11"/>
      <c r="E424" s="11"/>
      <c r="F424" s="170"/>
      <c r="H424" s="35"/>
      <c r="I424" s="35"/>
      <c r="J424" s="35"/>
      <c r="K424" s="35"/>
      <c r="L424" s="162"/>
    </row>
    <row r="425" spans="3:12" s="12" customFormat="1" ht="11.25" x14ac:dyDescent="0.2">
      <c r="C425" s="11"/>
      <c r="D425" s="11"/>
      <c r="E425" s="11"/>
      <c r="F425" s="170"/>
      <c r="H425" s="35"/>
      <c r="I425" s="35"/>
      <c r="J425" s="35"/>
      <c r="K425" s="35"/>
      <c r="L425" s="162"/>
    </row>
    <row r="426" spans="3:12" s="12" customFormat="1" ht="11.25" x14ac:dyDescent="0.2">
      <c r="C426" s="11"/>
      <c r="D426" s="11"/>
      <c r="E426" s="11"/>
      <c r="F426" s="170"/>
      <c r="H426" s="35"/>
      <c r="I426" s="35"/>
      <c r="J426" s="35"/>
      <c r="K426" s="35"/>
      <c r="L426" s="162"/>
    </row>
    <row r="427" spans="3:12" s="12" customFormat="1" ht="11.25" x14ac:dyDescent="0.2">
      <c r="C427" s="11"/>
      <c r="D427" s="11"/>
      <c r="E427" s="11"/>
      <c r="F427" s="170"/>
      <c r="H427" s="35"/>
      <c r="I427" s="35"/>
      <c r="J427" s="35"/>
      <c r="K427" s="35"/>
      <c r="L427" s="162"/>
    </row>
    <row r="428" spans="3:12" s="12" customFormat="1" ht="11.25" x14ac:dyDescent="0.2">
      <c r="C428" s="11"/>
      <c r="D428" s="11"/>
      <c r="E428" s="11"/>
      <c r="F428" s="170"/>
      <c r="H428" s="35"/>
      <c r="I428" s="35"/>
      <c r="J428" s="35"/>
      <c r="K428" s="35"/>
      <c r="L428" s="162"/>
    </row>
    <row r="429" spans="3:12" s="12" customFormat="1" ht="11.25" x14ac:dyDescent="0.2">
      <c r="C429" s="11"/>
      <c r="D429" s="11"/>
      <c r="E429" s="11"/>
      <c r="F429" s="170"/>
      <c r="H429" s="35"/>
      <c r="I429" s="35"/>
      <c r="J429" s="35"/>
      <c r="K429" s="35"/>
      <c r="L429" s="162"/>
    </row>
    <row r="430" spans="3:12" s="12" customFormat="1" ht="11.25" x14ac:dyDescent="0.2">
      <c r="C430" s="11"/>
      <c r="D430" s="11"/>
      <c r="E430" s="11"/>
      <c r="F430" s="170"/>
      <c r="H430" s="35"/>
      <c r="I430" s="35"/>
      <c r="J430" s="35"/>
      <c r="K430" s="35"/>
      <c r="L430" s="162"/>
    </row>
    <row r="431" spans="3:12" s="12" customFormat="1" ht="11.25" x14ac:dyDescent="0.2">
      <c r="C431" s="11"/>
      <c r="D431" s="11"/>
      <c r="E431" s="11"/>
      <c r="F431" s="170"/>
      <c r="H431" s="35"/>
      <c r="I431" s="35"/>
      <c r="J431" s="35"/>
      <c r="K431" s="35"/>
      <c r="L431" s="162"/>
    </row>
    <row r="432" spans="3:12" s="12" customFormat="1" ht="11.25" x14ac:dyDescent="0.2">
      <c r="C432" s="11"/>
      <c r="D432" s="11"/>
      <c r="E432" s="11"/>
      <c r="F432" s="170"/>
      <c r="H432" s="35"/>
      <c r="I432" s="35"/>
      <c r="J432" s="35"/>
      <c r="K432" s="35"/>
      <c r="L432" s="162"/>
    </row>
    <row r="433" spans="3:12" s="12" customFormat="1" ht="11.25" x14ac:dyDescent="0.2">
      <c r="C433" s="11"/>
      <c r="D433" s="11"/>
      <c r="E433" s="11"/>
      <c r="F433" s="170"/>
      <c r="H433" s="35"/>
      <c r="I433" s="35"/>
      <c r="J433" s="35"/>
      <c r="K433" s="35"/>
      <c r="L433" s="162"/>
    </row>
    <row r="434" spans="3:12" s="12" customFormat="1" ht="11.25" x14ac:dyDescent="0.2">
      <c r="C434" s="11"/>
      <c r="D434" s="11"/>
      <c r="E434" s="11"/>
      <c r="F434" s="170"/>
      <c r="H434" s="35"/>
      <c r="I434" s="35"/>
      <c r="J434" s="35"/>
      <c r="K434" s="35"/>
      <c r="L434" s="162"/>
    </row>
    <row r="435" spans="3:12" s="12" customFormat="1" ht="11.25" x14ac:dyDescent="0.2">
      <c r="C435" s="11"/>
      <c r="D435" s="11"/>
      <c r="E435" s="11"/>
      <c r="F435" s="170"/>
      <c r="H435" s="35"/>
      <c r="I435" s="35"/>
      <c r="J435" s="35"/>
      <c r="K435" s="35"/>
      <c r="L435" s="162"/>
    </row>
    <row r="436" spans="3:12" s="12" customFormat="1" ht="11.25" x14ac:dyDescent="0.2">
      <c r="C436" s="11"/>
      <c r="D436" s="11"/>
      <c r="E436" s="11"/>
      <c r="F436" s="170"/>
      <c r="H436" s="35"/>
      <c r="I436" s="35"/>
      <c r="J436" s="35"/>
      <c r="K436" s="35"/>
      <c r="L436" s="162"/>
    </row>
    <row r="437" spans="3:12" s="12" customFormat="1" ht="11.25" x14ac:dyDescent="0.2">
      <c r="C437" s="11"/>
      <c r="D437" s="11"/>
      <c r="E437" s="11"/>
      <c r="F437" s="170"/>
      <c r="H437" s="35"/>
      <c r="I437" s="35"/>
      <c r="J437" s="35"/>
      <c r="K437" s="35"/>
      <c r="L437" s="162"/>
    </row>
    <row r="438" spans="3:12" s="12" customFormat="1" ht="11.25" x14ac:dyDescent="0.2">
      <c r="C438" s="11"/>
      <c r="D438" s="11"/>
      <c r="E438" s="11"/>
      <c r="F438" s="170"/>
      <c r="H438" s="35"/>
      <c r="I438" s="35"/>
      <c r="J438" s="35"/>
      <c r="K438" s="35"/>
      <c r="L438" s="162"/>
    </row>
    <row r="439" spans="3:12" s="12" customFormat="1" ht="11.25" x14ac:dyDescent="0.2">
      <c r="C439" s="11"/>
      <c r="D439" s="11"/>
      <c r="E439" s="11"/>
      <c r="F439" s="170"/>
      <c r="H439" s="35"/>
      <c r="I439" s="35"/>
      <c r="J439" s="35"/>
      <c r="K439" s="35"/>
      <c r="L439" s="162"/>
    </row>
    <row r="440" spans="3:12" s="12" customFormat="1" ht="11.25" x14ac:dyDescent="0.2">
      <c r="C440" s="11"/>
      <c r="D440" s="11"/>
      <c r="E440" s="11"/>
      <c r="F440" s="170"/>
      <c r="H440" s="35"/>
      <c r="I440" s="35"/>
      <c r="J440" s="35"/>
      <c r="K440" s="35"/>
      <c r="L440" s="162"/>
    </row>
    <row r="441" spans="3:12" s="12" customFormat="1" ht="11.25" x14ac:dyDescent="0.2">
      <c r="C441" s="11"/>
      <c r="D441" s="11"/>
      <c r="E441" s="11"/>
      <c r="F441" s="170"/>
      <c r="H441" s="35"/>
      <c r="I441" s="35"/>
      <c r="J441" s="35"/>
      <c r="K441" s="35"/>
      <c r="L441" s="162"/>
    </row>
    <row r="442" spans="3:12" s="12" customFormat="1" ht="11.25" x14ac:dyDescent="0.2">
      <c r="C442" s="11"/>
      <c r="D442" s="11"/>
      <c r="E442" s="11"/>
      <c r="F442" s="170"/>
      <c r="H442" s="35"/>
      <c r="I442" s="35"/>
      <c r="J442" s="35"/>
      <c r="K442" s="35"/>
      <c r="L442" s="162"/>
    </row>
    <row r="443" spans="3:12" s="12" customFormat="1" ht="11.25" x14ac:dyDescent="0.2">
      <c r="C443" s="11"/>
      <c r="D443" s="11"/>
      <c r="E443" s="11"/>
      <c r="F443" s="170"/>
      <c r="H443" s="35"/>
      <c r="I443" s="35"/>
      <c r="J443" s="35"/>
      <c r="K443" s="35"/>
      <c r="L443" s="162"/>
    </row>
    <row r="444" spans="3:12" s="12" customFormat="1" ht="11.25" x14ac:dyDescent="0.2">
      <c r="C444" s="11"/>
      <c r="D444" s="11"/>
      <c r="E444" s="11"/>
      <c r="F444" s="170"/>
      <c r="H444" s="35"/>
      <c r="I444" s="35"/>
      <c r="J444" s="35"/>
      <c r="K444" s="35"/>
      <c r="L444" s="162"/>
    </row>
    <row r="445" spans="3:12" s="12" customFormat="1" ht="11.25" x14ac:dyDescent="0.2">
      <c r="C445" s="11"/>
      <c r="D445" s="11"/>
      <c r="E445" s="11"/>
      <c r="F445" s="170"/>
      <c r="H445" s="35"/>
      <c r="I445" s="35"/>
      <c r="J445" s="35"/>
      <c r="K445" s="35"/>
      <c r="L445" s="162"/>
    </row>
    <row r="446" spans="3:12" s="12" customFormat="1" ht="11.25" x14ac:dyDescent="0.2">
      <c r="C446" s="11"/>
      <c r="D446" s="11"/>
      <c r="E446" s="11"/>
      <c r="F446" s="170"/>
      <c r="H446" s="35"/>
      <c r="I446" s="35"/>
      <c r="J446" s="35"/>
      <c r="K446" s="35"/>
      <c r="L446" s="162"/>
    </row>
    <row r="447" spans="3:12" s="12" customFormat="1" ht="11.25" x14ac:dyDescent="0.2">
      <c r="C447" s="11"/>
      <c r="D447" s="11"/>
      <c r="E447" s="11"/>
      <c r="F447" s="170"/>
      <c r="H447" s="35"/>
      <c r="I447" s="35"/>
      <c r="J447" s="35"/>
      <c r="K447" s="35"/>
      <c r="L447" s="162"/>
    </row>
    <row r="448" spans="3:12" s="12" customFormat="1" ht="11.25" x14ac:dyDescent="0.2">
      <c r="C448" s="11"/>
      <c r="D448" s="11"/>
      <c r="E448" s="11"/>
      <c r="F448" s="170"/>
      <c r="H448" s="35"/>
      <c r="I448" s="35"/>
      <c r="J448" s="35"/>
      <c r="K448" s="35"/>
      <c r="L448" s="162"/>
    </row>
    <row r="449" spans="3:12" s="12" customFormat="1" ht="11.25" x14ac:dyDescent="0.2">
      <c r="C449" s="11"/>
      <c r="D449" s="11"/>
      <c r="E449" s="11"/>
      <c r="F449" s="170"/>
      <c r="H449" s="35"/>
      <c r="I449" s="35"/>
      <c r="J449" s="35"/>
      <c r="K449" s="35"/>
      <c r="L449" s="162"/>
    </row>
    <row r="450" spans="3:12" s="12" customFormat="1" ht="11.25" x14ac:dyDescent="0.2">
      <c r="C450" s="11"/>
      <c r="D450" s="11"/>
      <c r="E450" s="11"/>
      <c r="F450" s="170"/>
      <c r="H450" s="35"/>
      <c r="I450" s="35"/>
      <c r="J450" s="35"/>
      <c r="K450" s="35"/>
      <c r="L450" s="162"/>
    </row>
    <row r="451" spans="3:12" s="12" customFormat="1" ht="11.25" x14ac:dyDescent="0.2">
      <c r="C451" s="11"/>
      <c r="D451" s="11"/>
      <c r="E451" s="11"/>
      <c r="F451" s="170"/>
      <c r="H451" s="35"/>
      <c r="I451" s="35"/>
      <c r="J451" s="35"/>
      <c r="K451" s="35"/>
      <c r="L451" s="162"/>
    </row>
    <row r="452" spans="3:12" s="12" customFormat="1" ht="11.25" x14ac:dyDescent="0.2">
      <c r="C452" s="11"/>
      <c r="D452" s="11"/>
      <c r="E452" s="11"/>
      <c r="F452" s="170"/>
      <c r="H452" s="35"/>
      <c r="I452" s="35"/>
      <c r="J452" s="35"/>
      <c r="K452" s="35"/>
      <c r="L452" s="162"/>
    </row>
    <row r="453" spans="3:12" s="12" customFormat="1" ht="11.25" x14ac:dyDescent="0.2">
      <c r="C453" s="11"/>
      <c r="D453" s="11"/>
      <c r="E453" s="11"/>
      <c r="F453" s="170"/>
      <c r="H453" s="35"/>
      <c r="I453" s="35"/>
      <c r="J453" s="35"/>
      <c r="K453" s="35"/>
      <c r="L453" s="162"/>
    </row>
    <row r="454" spans="3:12" s="12" customFormat="1" ht="11.25" x14ac:dyDescent="0.2">
      <c r="C454" s="11"/>
      <c r="D454" s="11"/>
      <c r="E454" s="11"/>
      <c r="F454" s="170"/>
      <c r="H454" s="35"/>
      <c r="I454" s="35"/>
      <c r="J454" s="35"/>
      <c r="K454" s="35"/>
      <c r="L454" s="162"/>
    </row>
    <row r="455" spans="3:12" s="12" customFormat="1" ht="11.25" x14ac:dyDescent="0.2">
      <c r="C455" s="11"/>
      <c r="D455" s="11"/>
      <c r="E455" s="11"/>
      <c r="F455" s="170"/>
      <c r="H455" s="35"/>
      <c r="I455" s="35"/>
      <c r="J455" s="35"/>
      <c r="K455" s="35"/>
      <c r="L455" s="162"/>
    </row>
    <row r="456" spans="3:12" s="12" customFormat="1" ht="11.25" x14ac:dyDescent="0.2">
      <c r="C456" s="11"/>
      <c r="D456" s="11"/>
      <c r="E456" s="11"/>
      <c r="F456" s="170"/>
      <c r="H456" s="35"/>
      <c r="I456" s="35"/>
      <c r="J456" s="35"/>
      <c r="K456" s="35"/>
      <c r="L456" s="162"/>
    </row>
    <row r="457" spans="3:12" s="12" customFormat="1" ht="11.25" x14ac:dyDescent="0.2">
      <c r="C457" s="11"/>
      <c r="D457" s="11"/>
      <c r="E457" s="11"/>
      <c r="F457" s="170"/>
      <c r="H457" s="35"/>
      <c r="I457" s="35"/>
      <c r="J457" s="35"/>
      <c r="K457" s="35"/>
      <c r="L457" s="162"/>
    </row>
    <row r="458" spans="3:12" s="12" customFormat="1" ht="11.25" x14ac:dyDescent="0.2">
      <c r="C458" s="11"/>
      <c r="D458" s="11"/>
      <c r="E458" s="11"/>
      <c r="F458" s="170"/>
      <c r="H458" s="35"/>
      <c r="I458" s="35"/>
      <c r="J458" s="35"/>
      <c r="K458" s="35"/>
      <c r="L458" s="162"/>
    </row>
    <row r="459" spans="3:12" s="12" customFormat="1" ht="11.25" x14ac:dyDescent="0.2">
      <c r="C459" s="11"/>
      <c r="D459" s="11"/>
      <c r="E459" s="11"/>
      <c r="F459" s="170"/>
      <c r="H459" s="35"/>
      <c r="I459" s="35"/>
      <c r="J459" s="35"/>
      <c r="K459" s="35"/>
      <c r="L459" s="162"/>
    </row>
    <row r="460" spans="3:12" s="12" customFormat="1" ht="11.25" x14ac:dyDescent="0.2">
      <c r="C460" s="11"/>
      <c r="D460" s="11"/>
      <c r="E460" s="11"/>
      <c r="F460" s="170"/>
      <c r="H460" s="35"/>
      <c r="I460" s="35"/>
      <c r="J460" s="35"/>
      <c r="K460" s="35"/>
      <c r="L460" s="162"/>
    </row>
    <row r="461" spans="3:12" s="12" customFormat="1" ht="11.25" x14ac:dyDescent="0.2">
      <c r="C461" s="11"/>
      <c r="D461" s="11"/>
      <c r="E461" s="11"/>
      <c r="F461" s="170"/>
      <c r="H461" s="35"/>
      <c r="I461" s="35"/>
      <c r="J461" s="35"/>
      <c r="K461" s="35"/>
      <c r="L461" s="162"/>
    </row>
    <row r="462" spans="3:12" s="12" customFormat="1" ht="11.25" x14ac:dyDescent="0.2">
      <c r="C462" s="11"/>
      <c r="D462" s="11"/>
      <c r="E462" s="11"/>
      <c r="F462" s="170"/>
      <c r="H462" s="35"/>
      <c r="I462" s="35"/>
      <c r="J462" s="35"/>
      <c r="K462" s="35"/>
      <c r="L462" s="162"/>
    </row>
    <row r="463" spans="3:12" s="12" customFormat="1" ht="11.25" x14ac:dyDescent="0.2">
      <c r="C463" s="11"/>
      <c r="D463" s="11"/>
      <c r="E463" s="11"/>
      <c r="F463" s="170"/>
      <c r="H463" s="35"/>
      <c r="I463" s="35"/>
      <c r="J463" s="35"/>
      <c r="K463" s="35"/>
      <c r="L463" s="162"/>
    </row>
    <row r="464" spans="3:12" s="12" customFormat="1" ht="11.25" x14ac:dyDescent="0.2">
      <c r="C464" s="11"/>
      <c r="D464" s="11"/>
      <c r="E464" s="11"/>
      <c r="F464" s="170"/>
      <c r="H464" s="35"/>
      <c r="I464" s="35"/>
      <c r="J464" s="35"/>
      <c r="K464" s="35"/>
      <c r="L464" s="162"/>
    </row>
    <row r="465" spans="3:12" s="12" customFormat="1" ht="11.25" x14ac:dyDescent="0.2">
      <c r="C465" s="11"/>
      <c r="D465" s="11"/>
      <c r="E465" s="11"/>
      <c r="F465" s="170"/>
      <c r="H465" s="35"/>
      <c r="I465" s="35"/>
      <c r="J465" s="35"/>
      <c r="K465" s="35"/>
      <c r="L465" s="162"/>
    </row>
    <row r="466" spans="3:12" s="12" customFormat="1" ht="11.25" x14ac:dyDescent="0.2">
      <c r="C466" s="11"/>
      <c r="D466" s="11"/>
      <c r="E466" s="11"/>
      <c r="F466" s="170"/>
      <c r="H466" s="35"/>
      <c r="I466" s="35"/>
      <c r="J466" s="35"/>
      <c r="K466" s="35"/>
      <c r="L466" s="162"/>
    </row>
    <row r="467" spans="3:12" s="12" customFormat="1" ht="11.25" x14ac:dyDescent="0.2">
      <c r="C467" s="11"/>
      <c r="D467" s="11"/>
      <c r="E467" s="11"/>
      <c r="F467" s="170"/>
      <c r="H467" s="35"/>
      <c r="I467" s="35"/>
      <c r="J467" s="35"/>
      <c r="K467" s="35"/>
      <c r="L467" s="162"/>
    </row>
    <row r="468" spans="3:12" s="12" customFormat="1" ht="11.25" x14ac:dyDescent="0.2">
      <c r="C468" s="11"/>
      <c r="D468" s="11"/>
      <c r="E468" s="11"/>
      <c r="F468" s="170"/>
      <c r="H468" s="35"/>
      <c r="I468" s="35"/>
      <c r="J468" s="35"/>
      <c r="K468" s="35"/>
      <c r="L468" s="162"/>
    </row>
    <row r="469" spans="3:12" s="12" customFormat="1" ht="11.25" x14ac:dyDescent="0.2">
      <c r="C469" s="11"/>
      <c r="D469" s="11"/>
      <c r="E469" s="11"/>
      <c r="F469" s="170"/>
      <c r="H469" s="35"/>
      <c r="I469" s="35"/>
      <c r="J469" s="35"/>
      <c r="K469" s="35"/>
      <c r="L469" s="162"/>
    </row>
    <row r="470" spans="3:12" s="12" customFormat="1" ht="11.25" x14ac:dyDescent="0.2">
      <c r="C470" s="11"/>
      <c r="D470" s="11"/>
      <c r="E470" s="11"/>
      <c r="F470" s="170"/>
      <c r="H470" s="35"/>
      <c r="I470" s="35"/>
      <c r="J470" s="35"/>
      <c r="K470" s="35"/>
      <c r="L470" s="162"/>
    </row>
    <row r="471" spans="3:12" s="12" customFormat="1" ht="11.25" x14ac:dyDescent="0.2">
      <c r="C471" s="11"/>
      <c r="D471" s="11"/>
      <c r="E471" s="11"/>
      <c r="F471" s="170"/>
      <c r="H471" s="35"/>
      <c r="I471" s="35"/>
      <c r="J471" s="35"/>
      <c r="K471" s="35"/>
      <c r="L471" s="162"/>
    </row>
    <row r="472" spans="3:12" s="12" customFormat="1" ht="11.25" x14ac:dyDescent="0.2">
      <c r="C472" s="11"/>
      <c r="D472" s="11"/>
      <c r="E472" s="11"/>
      <c r="F472" s="170"/>
      <c r="H472" s="35"/>
      <c r="I472" s="35"/>
      <c r="J472" s="35"/>
      <c r="K472" s="35"/>
      <c r="L472" s="162"/>
    </row>
    <row r="473" spans="3:12" s="12" customFormat="1" ht="11.25" x14ac:dyDescent="0.2">
      <c r="C473" s="11"/>
      <c r="D473" s="11"/>
      <c r="E473" s="11"/>
      <c r="F473" s="170"/>
      <c r="H473" s="35"/>
      <c r="I473" s="35"/>
      <c r="J473" s="35"/>
      <c r="K473" s="35"/>
      <c r="L473" s="162"/>
    </row>
    <row r="474" spans="3:12" s="12" customFormat="1" ht="11.25" x14ac:dyDescent="0.2">
      <c r="C474" s="11"/>
      <c r="D474" s="11"/>
      <c r="E474" s="11"/>
      <c r="F474" s="170"/>
      <c r="H474" s="35"/>
      <c r="I474" s="35"/>
      <c r="J474" s="35"/>
      <c r="K474" s="35"/>
      <c r="L474" s="162"/>
    </row>
    <row r="475" spans="3:12" s="12" customFormat="1" ht="11.25" x14ac:dyDescent="0.2">
      <c r="C475" s="11"/>
      <c r="D475" s="11"/>
      <c r="E475" s="11"/>
      <c r="F475" s="170"/>
      <c r="H475" s="35"/>
      <c r="I475" s="35"/>
      <c r="J475" s="35"/>
      <c r="K475" s="35"/>
      <c r="L475" s="162"/>
    </row>
    <row r="476" spans="3:12" s="12" customFormat="1" ht="11.25" x14ac:dyDescent="0.2">
      <c r="C476" s="11"/>
      <c r="D476" s="11"/>
      <c r="E476" s="11"/>
      <c r="F476" s="170"/>
      <c r="H476" s="35"/>
      <c r="I476" s="35"/>
      <c r="J476" s="35"/>
      <c r="K476" s="35"/>
      <c r="L476" s="162"/>
    </row>
    <row r="477" spans="3:12" s="12" customFormat="1" ht="11.25" x14ac:dyDescent="0.2">
      <c r="C477" s="11"/>
      <c r="D477" s="11"/>
      <c r="E477" s="11"/>
      <c r="F477" s="170"/>
      <c r="H477" s="35"/>
      <c r="I477" s="35"/>
      <c r="J477" s="35"/>
      <c r="K477" s="35"/>
      <c r="L477" s="162"/>
    </row>
    <row r="478" spans="3:12" s="12" customFormat="1" ht="11.25" x14ac:dyDescent="0.2">
      <c r="C478" s="11"/>
      <c r="D478" s="11"/>
      <c r="E478" s="11"/>
      <c r="F478" s="170"/>
      <c r="H478" s="35"/>
      <c r="I478" s="35"/>
      <c r="J478" s="35"/>
      <c r="K478" s="35"/>
      <c r="L478" s="162"/>
    </row>
    <row r="479" spans="3:12" s="12" customFormat="1" ht="11.25" x14ac:dyDescent="0.2">
      <c r="C479" s="11"/>
      <c r="D479" s="11"/>
      <c r="E479" s="11"/>
      <c r="F479" s="170"/>
      <c r="H479" s="35"/>
      <c r="I479" s="35"/>
      <c r="J479" s="35"/>
      <c r="K479" s="35"/>
      <c r="L479" s="162"/>
    </row>
    <row r="480" spans="3:12" s="12" customFormat="1" ht="11.25" x14ac:dyDescent="0.2">
      <c r="C480" s="11"/>
      <c r="D480" s="11"/>
      <c r="E480" s="11"/>
      <c r="F480" s="170"/>
      <c r="H480" s="35"/>
      <c r="I480" s="35"/>
      <c r="J480" s="35"/>
      <c r="K480" s="35"/>
      <c r="L480" s="162"/>
    </row>
    <row r="481" spans="3:12" s="12" customFormat="1" ht="11.25" x14ac:dyDescent="0.2">
      <c r="C481" s="11"/>
      <c r="D481" s="11"/>
      <c r="E481" s="11"/>
      <c r="F481" s="170"/>
      <c r="H481" s="35"/>
      <c r="I481" s="35"/>
      <c r="J481" s="35"/>
      <c r="K481" s="35"/>
      <c r="L481" s="162"/>
    </row>
    <row r="482" spans="3:12" s="12" customFormat="1" ht="11.25" x14ac:dyDescent="0.2">
      <c r="C482" s="11"/>
      <c r="D482" s="11"/>
      <c r="E482" s="11"/>
      <c r="F482" s="170"/>
      <c r="H482" s="35"/>
      <c r="I482" s="35"/>
      <c r="J482" s="35"/>
      <c r="K482" s="35"/>
      <c r="L482" s="162"/>
    </row>
    <row r="483" spans="3:12" s="12" customFormat="1" ht="11.25" x14ac:dyDescent="0.2">
      <c r="C483" s="11"/>
      <c r="D483" s="11"/>
      <c r="E483" s="11"/>
      <c r="F483" s="170"/>
      <c r="H483" s="35"/>
      <c r="I483" s="35"/>
      <c r="J483" s="35"/>
      <c r="K483" s="35"/>
      <c r="L483" s="162"/>
    </row>
    <row r="484" spans="3:12" s="12" customFormat="1" ht="11.25" x14ac:dyDescent="0.2">
      <c r="C484" s="11"/>
      <c r="D484" s="11"/>
      <c r="E484" s="11"/>
      <c r="F484" s="170"/>
      <c r="H484" s="35"/>
      <c r="I484" s="35"/>
      <c r="J484" s="35"/>
      <c r="K484" s="35"/>
      <c r="L484" s="162"/>
    </row>
    <row r="485" spans="3:12" s="12" customFormat="1" ht="11.25" x14ac:dyDescent="0.2">
      <c r="C485" s="11"/>
      <c r="D485" s="11"/>
      <c r="E485" s="11"/>
      <c r="F485" s="170"/>
      <c r="H485" s="35"/>
      <c r="I485" s="35"/>
      <c r="J485" s="35"/>
      <c r="K485" s="35"/>
      <c r="L485" s="162"/>
    </row>
    <row r="486" spans="3:12" s="12" customFormat="1" ht="11.25" x14ac:dyDescent="0.2">
      <c r="C486" s="11"/>
      <c r="D486" s="11"/>
      <c r="E486" s="11"/>
      <c r="F486" s="170"/>
      <c r="H486" s="35"/>
      <c r="I486" s="35"/>
      <c r="J486" s="35"/>
      <c r="K486" s="35"/>
      <c r="L486" s="162"/>
    </row>
    <row r="487" spans="3:12" s="12" customFormat="1" ht="11.25" x14ac:dyDescent="0.2">
      <c r="C487" s="11"/>
      <c r="D487" s="11"/>
      <c r="E487" s="11"/>
      <c r="F487" s="170"/>
      <c r="H487" s="35"/>
      <c r="I487" s="35"/>
      <c r="J487" s="35"/>
      <c r="K487" s="35"/>
      <c r="L487" s="162"/>
    </row>
    <row r="488" spans="3:12" s="12" customFormat="1" ht="11.25" x14ac:dyDescent="0.2">
      <c r="C488" s="11"/>
      <c r="D488" s="11"/>
      <c r="E488" s="11"/>
      <c r="F488" s="170"/>
      <c r="H488" s="35"/>
      <c r="I488" s="35"/>
      <c r="J488" s="35"/>
      <c r="K488" s="35"/>
      <c r="L488" s="162"/>
    </row>
    <row r="489" spans="3:12" s="12" customFormat="1" ht="11.25" x14ac:dyDescent="0.2">
      <c r="C489" s="11"/>
      <c r="D489" s="11"/>
      <c r="E489" s="11"/>
      <c r="F489" s="170"/>
      <c r="H489" s="35"/>
      <c r="I489" s="35"/>
      <c r="J489" s="35"/>
      <c r="K489" s="35"/>
      <c r="L489" s="162"/>
    </row>
    <row r="490" spans="3:12" s="12" customFormat="1" ht="11.25" x14ac:dyDescent="0.2">
      <c r="C490" s="11"/>
      <c r="D490" s="11"/>
      <c r="E490" s="11"/>
      <c r="F490" s="170"/>
      <c r="H490" s="35"/>
      <c r="I490" s="35"/>
      <c r="J490" s="35"/>
      <c r="K490" s="35"/>
      <c r="L490" s="162"/>
    </row>
    <row r="491" spans="3:12" s="12" customFormat="1" ht="11.25" x14ac:dyDescent="0.2">
      <c r="C491" s="11"/>
      <c r="D491" s="11"/>
      <c r="E491" s="11"/>
      <c r="F491" s="170"/>
      <c r="H491" s="35"/>
      <c r="I491" s="35"/>
      <c r="J491" s="35"/>
      <c r="K491" s="35"/>
      <c r="L491" s="162"/>
    </row>
    <row r="492" spans="3:12" s="12" customFormat="1" ht="11.25" x14ac:dyDescent="0.2">
      <c r="C492" s="11"/>
      <c r="D492" s="11"/>
      <c r="E492" s="11"/>
      <c r="F492" s="170"/>
      <c r="H492" s="35"/>
      <c r="I492" s="35"/>
      <c r="J492" s="35"/>
      <c r="K492" s="35"/>
      <c r="L492" s="162"/>
    </row>
    <row r="493" spans="3:12" s="12" customFormat="1" ht="11.25" x14ac:dyDescent="0.2">
      <c r="C493" s="11"/>
      <c r="D493" s="11"/>
      <c r="E493" s="11"/>
      <c r="F493" s="170"/>
      <c r="H493" s="35"/>
      <c r="I493" s="35"/>
      <c r="J493" s="35"/>
      <c r="K493" s="35"/>
      <c r="L493" s="162"/>
    </row>
    <row r="494" spans="3:12" s="12" customFormat="1" ht="11.25" x14ac:dyDescent="0.2">
      <c r="C494" s="11"/>
      <c r="D494" s="11"/>
      <c r="E494" s="11"/>
      <c r="F494" s="170"/>
      <c r="H494" s="35"/>
      <c r="I494" s="35"/>
      <c r="J494" s="35"/>
      <c r="K494" s="35"/>
      <c r="L494" s="162"/>
    </row>
    <row r="495" spans="3:12" s="12" customFormat="1" ht="11.25" x14ac:dyDescent="0.2">
      <c r="C495" s="11"/>
      <c r="D495" s="11"/>
      <c r="E495" s="11"/>
      <c r="F495" s="170"/>
      <c r="H495" s="35"/>
      <c r="I495" s="35"/>
      <c r="J495" s="35"/>
      <c r="K495" s="35"/>
      <c r="L495" s="162"/>
    </row>
    <row r="496" spans="3:12" s="12" customFormat="1" ht="11.25" x14ac:dyDescent="0.2">
      <c r="C496" s="11"/>
      <c r="D496" s="11"/>
      <c r="E496" s="11"/>
      <c r="F496" s="170"/>
      <c r="H496" s="35"/>
      <c r="I496" s="35"/>
      <c r="J496" s="35"/>
      <c r="K496" s="35"/>
      <c r="L496" s="162"/>
    </row>
    <row r="497" spans="3:12" s="12" customFormat="1" ht="11.25" x14ac:dyDescent="0.2">
      <c r="C497" s="11"/>
      <c r="D497" s="11"/>
      <c r="E497" s="11"/>
      <c r="F497" s="170"/>
      <c r="H497" s="35"/>
      <c r="I497" s="35"/>
      <c r="J497" s="35"/>
      <c r="K497" s="35"/>
      <c r="L497" s="162"/>
    </row>
    <row r="498" spans="3:12" s="12" customFormat="1" ht="11.25" x14ac:dyDescent="0.2">
      <c r="C498" s="11"/>
      <c r="D498" s="11"/>
      <c r="E498" s="11"/>
      <c r="F498" s="170"/>
      <c r="H498" s="35"/>
      <c r="I498" s="35"/>
      <c r="J498" s="35"/>
      <c r="K498" s="35"/>
      <c r="L498" s="162"/>
    </row>
    <row r="499" spans="3:12" s="12" customFormat="1" ht="11.25" x14ac:dyDescent="0.2">
      <c r="C499" s="11"/>
      <c r="D499" s="11"/>
      <c r="E499" s="11"/>
      <c r="F499" s="170"/>
      <c r="H499" s="35"/>
      <c r="I499" s="35"/>
      <c r="J499" s="35"/>
      <c r="K499" s="35"/>
      <c r="L499" s="162"/>
    </row>
    <row r="500" spans="3:12" s="12" customFormat="1" ht="11.25" x14ac:dyDescent="0.2">
      <c r="C500" s="11"/>
      <c r="D500" s="11"/>
      <c r="E500" s="11"/>
      <c r="F500" s="170"/>
      <c r="H500" s="35"/>
      <c r="I500" s="35"/>
      <c r="J500" s="35"/>
      <c r="K500" s="35"/>
      <c r="L500" s="162"/>
    </row>
    <row r="501" spans="3:12" s="12" customFormat="1" ht="11.25" x14ac:dyDescent="0.2">
      <c r="C501" s="11"/>
      <c r="D501" s="11"/>
      <c r="E501" s="11"/>
      <c r="F501" s="170"/>
      <c r="H501" s="35"/>
      <c r="I501" s="35"/>
      <c r="J501" s="35"/>
      <c r="K501" s="35"/>
      <c r="L501" s="162"/>
    </row>
    <row r="502" spans="3:12" s="12" customFormat="1" ht="11.25" x14ac:dyDescent="0.2">
      <c r="C502" s="11"/>
      <c r="D502" s="11"/>
      <c r="E502" s="11"/>
      <c r="F502" s="170"/>
      <c r="H502" s="35"/>
      <c r="I502" s="35"/>
      <c r="J502" s="35"/>
      <c r="K502" s="35"/>
      <c r="L502" s="162"/>
    </row>
    <row r="503" spans="3:12" s="12" customFormat="1" ht="11.25" x14ac:dyDescent="0.2">
      <c r="C503" s="11"/>
      <c r="D503" s="11"/>
      <c r="E503" s="11"/>
      <c r="F503" s="170"/>
      <c r="H503" s="35"/>
      <c r="I503" s="35"/>
      <c r="J503" s="35"/>
      <c r="K503" s="35"/>
      <c r="L503" s="162"/>
    </row>
    <row r="504" spans="3:12" s="12" customFormat="1" ht="11.25" x14ac:dyDescent="0.2">
      <c r="C504" s="11"/>
      <c r="D504" s="11"/>
      <c r="E504" s="11"/>
      <c r="F504" s="170"/>
      <c r="H504" s="35"/>
      <c r="I504" s="35"/>
      <c r="J504" s="35"/>
      <c r="K504" s="35"/>
      <c r="L504" s="162"/>
    </row>
    <row r="505" spans="3:12" s="12" customFormat="1" ht="11.25" x14ac:dyDescent="0.2">
      <c r="C505" s="11"/>
      <c r="D505" s="11"/>
      <c r="E505" s="11"/>
      <c r="F505" s="170"/>
      <c r="H505" s="35"/>
      <c r="I505" s="35"/>
      <c r="J505" s="35"/>
      <c r="K505" s="35"/>
      <c r="L505" s="162"/>
    </row>
    <row r="506" spans="3:12" s="12" customFormat="1" ht="11.25" x14ac:dyDescent="0.2">
      <c r="C506" s="11"/>
      <c r="D506" s="11"/>
      <c r="E506" s="11"/>
      <c r="F506" s="170"/>
      <c r="H506" s="35"/>
      <c r="I506" s="35"/>
      <c r="J506" s="35"/>
      <c r="K506" s="35"/>
      <c r="L506" s="162"/>
    </row>
    <row r="507" spans="3:12" s="12" customFormat="1" ht="11.25" x14ac:dyDescent="0.2">
      <c r="C507" s="11"/>
      <c r="D507" s="11"/>
      <c r="E507" s="11"/>
      <c r="F507" s="170"/>
      <c r="H507" s="35"/>
      <c r="I507" s="35"/>
      <c r="J507" s="35"/>
      <c r="K507" s="35"/>
      <c r="L507" s="162"/>
    </row>
    <row r="508" spans="3:12" s="12" customFormat="1" ht="11.25" x14ac:dyDescent="0.2">
      <c r="C508" s="11"/>
      <c r="D508" s="11"/>
      <c r="E508" s="11"/>
      <c r="F508" s="170"/>
      <c r="H508" s="35"/>
      <c r="I508" s="35"/>
      <c r="J508" s="35"/>
      <c r="K508" s="35"/>
      <c r="L508" s="162"/>
    </row>
    <row r="509" spans="3:12" s="12" customFormat="1" ht="11.25" x14ac:dyDescent="0.2">
      <c r="C509" s="11"/>
      <c r="D509" s="11"/>
      <c r="E509" s="11"/>
      <c r="F509" s="170"/>
      <c r="H509" s="35"/>
      <c r="I509" s="35"/>
      <c r="J509" s="35"/>
      <c r="K509" s="35"/>
      <c r="L509" s="162"/>
    </row>
    <row r="510" spans="3:12" s="12" customFormat="1" ht="11.25" x14ac:dyDescent="0.2">
      <c r="C510" s="11"/>
      <c r="D510" s="11"/>
      <c r="E510" s="11"/>
      <c r="F510" s="170"/>
      <c r="H510" s="35"/>
      <c r="I510" s="35"/>
      <c r="J510" s="35"/>
      <c r="K510" s="35"/>
      <c r="L510" s="162"/>
    </row>
    <row r="511" spans="3:12" s="12" customFormat="1" ht="11.25" x14ac:dyDescent="0.2">
      <c r="C511" s="11"/>
      <c r="D511" s="11"/>
      <c r="E511" s="11"/>
      <c r="F511" s="170"/>
      <c r="H511" s="35"/>
      <c r="I511" s="35"/>
      <c r="J511" s="35"/>
      <c r="K511" s="35"/>
      <c r="L511" s="162"/>
    </row>
    <row r="512" spans="3:12" s="12" customFormat="1" ht="11.25" x14ac:dyDescent="0.2">
      <c r="C512" s="11"/>
      <c r="D512" s="11"/>
      <c r="E512" s="11"/>
      <c r="F512" s="170"/>
      <c r="H512" s="35"/>
      <c r="I512" s="35"/>
      <c r="J512" s="35"/>
      <c r="K512" s="35"/>
      <c r="L512" s="162"/>
    </row>
    <row r="513" spans="3:12" s="12" customFormat="1" ht="11.25" x14ac:dyDescent="0.2">
      <c r="C513" s="11"/>
      <c r="D513" s="11"/>
      <c r="E513" s="11"/>
      <c r="F513" s="170"/>
      <c r="H513" s="35"/>
      <c r="I513" s="35"/>
      <c r="J513" s="35"/>
      <c r="K513" s="35"/>
      <c r="L513" s="162"/>
    </row>
    <row r="514" spans="3:12" s="12" customFormat="1" ht="11.25" x14ac:dyDescent="0.2">
      <c r="C514" s="11"/>
      <c r="D514" s="11"/>
      <c r="E514" s="11"/>
      <c r="F514" s="170"/>
      <c r="H514" s="35"/>
      <c r="I514" s="35"/>
      <c r="J514" s="35"/>
      <c r="K514" s="35"/>
      <c r="L514" s="162"/>
    </row>
    <row r="515" spans="3:12" s="12" customFormat="1" ht="11.25" x14ac:dyDescent="0.2">
      <c r="C515" s="11"/>
      <c r="D515" s="11"/>
      <c r="E515" s="11"/>
      <c r="F515" s="170"/>
      <c r="H515" s="35"/>
      <c r="I515" s="35"/>
      <c r="J515" s="35"/>
      <c r="K515" s="35"/>
      <c r="L515" s="162"/>
    </row>
    <row r="516" spans="3:12" s="12" customFormat="1" ht="11.25" x14ac:dyDescent="0.2">
      <c r="C516" s="11"/>
      <c r="D516" s="11"/>
      <c r="E516" s="11"/>
      <c r="F516" s="170"/>
      <c r="H516" s="35"/>
      <c r="I516" s="35"/>
      <c r="J516" s="35"/>
      <c r="K516" s="35"/>
      <c r="L516" s="162"/>
    </row>
    <row r="517" spans="3:12" s="12" customFormat="1" ht="11.25" x14ac:dyDescent="0.2">
      <c r="C517" s="11"/>
      <c r="D517" s="11"/>
      <c r="E517" s="11"/>
      <c r="F517" s="170"/>
      <c r="H517" s="35"/>
      <c r="I517" s="35"/>
      <c r="J517" s="35"/>
      <c r="K517" s="35"/>
      <c r="L517" s="162"/>
    </row>
    <row r="518" spans="3:12" s="12" customFormat="1" ht="11.25" x14ac:dyDescent="0.2">
      <c r="C518" s="11"/>
      <c r="D518" s="11"/>
      <c r="E518" s="11"/>
      <c r="F518" s="170"/>
      <c r="H518" s="35"/>
      <c r="I518" s="35"/>
      <c r="J518" s="35"/>
      <c r="K518" s="35"/>
      <c r="L518" s="162"/>
    </row>
    <row r="519" spans="3:12" s="12" customFormat="1" ht="11.25" x14ac:dyDescent="0.2">
      <c r="C519" s="11"/>
      <c r="D519" s="11"/>
      <c r="E519" s="11"/>
      <c r="F519" s="170"/>
      <c r="H519" s="35"/>
      <c r="I519" s="35"/>
      <c r="J519" s="35"/>
      <c r="K519" s="35"/>
      <c r="L519" s="162"/>
    </row>
    <row r="520" spans="3:12" s="12" customFormat="1" ht="11.25" x14ac:dyDescent="0.2">
      <c r="C520" s="11"/>
      <c r="D520" s="11"/>
      <c r="E520" s="11"/>
      <c r="F520" s="170"/>
      <c r="H520" s="35"/>
      <c r="I520" s="35"/>
      <c r="J520" s="35"/>
      <c r="K520" s="35"/>
      <c r="L520" s="162"/>
    </row>
    <row r="521" spans="3:12" s="12" customFormat="1" ht="11.25" x14ac:dyDescent="0.2">
      <c r="C521" s="11"/>
      <c r="D521" s="11"/>
      <c r="E521" s="11"/>
      <c r="F521" s="170"/>
      <c r="H521" s="35"/>
      <c r="I521" s="35"/>
      <c r="J521" s="35"/>
      <c r="K521" s="35"/>
      <c r="L521" s="162"/>
    </row>
    <row r="522" spans="3:12" s="12" customFormat="1" ht="11.25" x14ac:dyDescent="0.2">
      <c r="C522" s="11"/>
      <c r="D522" s="11"/>
      <c r="E522" s="11"/>
      <c r="F522" s="170"/>
      <c r="H522" s="35"/>
      <c r="I522" s="35"/>
      <c r="J522" s="35"/>
      <c r="K522" s="35"/>
      <c r="L522" s="162"/>
    </row>
    <row r="523" spans="3:12" s="12" customFormat="1" ht="11.25" x14ac:dyDescent="0.2">
      <c r="C523" s="11"/>
      <c r="D523" s="11"/>
      <c r="E523" s="11"/>
      <c r="F523" s="170"/>
      <c r="H523" s="35"/>
      <c r="I523" s="35"/>
      <c r="J523" s="35"/>
      <c r="K523" s="35"/>
      <c r="L523" s="162"/>
    </row>
    <row r="524" spans="3:12" s="12" customFormat="1" ht="11.25" x14ac:dyDescent="0.2">
      <c r="C524" s="11"/>
      <c r="D524" s="11"/>
      <c r="E524" s="11"/>
      <c r="F524" s="170"/>
      <c r="H524" s="35"/>
      <c r="I524" s="35"/>
      <c r="J524" s="35"/>
      <c r="K524" s="35"/>
      <c r="L524" s="162"/>
    </row>
    <row r="525" spans="3:12" s="12" customFormat="1" ht="11.25" x14ac:dyDescent="0.2">
      <c r="C525" s="11"/>
      <c r="D525" s="11"/>
      <c r="E525" s="11"/>
      <c r="F525" s="170"/>
      <c r="H525" s="35"/>
      <c r="I525" s="35"/>
      <c r="J525" s="35"/>
      <c r="K525" s="35"/>
      <c r="L525" s="162"/>
    </row>
    <row r="526" spans="3:12" s="12" customFormat="1" ht="11.25" x14ac:dyDescent="0.2">
      <c r="C526" s="11"/>
      <c r="D526" s="11"/>
      <c r="E526" s="11"/>
      <c r="F526" s="170"/>
      <c r="H526" s="35"/>
      <c r="I526" s="35"/>
      <c r="J526" s="35"/>
      <c r="K526" s="35"/>
      <c r="L526" s="162"/>
    </row>
    <row r="527" spans="3:12" s="12" customFormat="1" ht="11.25" x14ac:dyDescent="0.2">
      <c r="C527" s="11"/>
      <c r="D527" s="11"/>
      <c r="E527" s="11"/>
      <c r="F527" s="170"/>
      <c r="H527" s="35"/>
      <c r="I527" s="35"/>
      <c r="J527" s="35"/>
      <c r="K527" s="35"/>
      <c r="L527" s="162"/>
    </row>
    <row r="528" spans="3:12" s="12" customFormat="1" ht="11.25" x14ac:dyDescent="0.2">
      <c r="C528" s="11"/>
      <c r="D528" s="11"/>
      <c r="E528" s="11"/>
      <c r="F528" s="170"/>
      <c r="H528" s="35"/>
      <c r="I528" s="35"/>
      <c r="J528" s="35"/>
      <c r="K528" s="35"/>
      <c r="L528" s="162"/>
    </row>
    <row r="529" spans="3:12" s="12" customFormat="1" ht="11.25" x14ac:dyDescent="0.2">
      <c r="C529" s="11"/>
      <c r="D529" s="11"/>
      <c r="E529" s="11"/>
      <c r="F529" s="170"/>
      <c r="H529" s="35"/>
      <c r="I529" s="35"/>
      <c r="J529" s="35"/>
      <c r="K529" s="35"/>
      <c r="L529" s="162"/>
    </row>
    <row r="530" spans="3:12" s="12" customFormat="1" ht="11.25" x14ac:dyDescent="0.2">
      <c r="C530" s="11"/>
      <c r="D530" s="11"/>
      <c r="E530" s="11"/>
      <c r="F530" s="170"/>
      <c r="H530" s="35"/>
      <c r="I530" s="35"/>
      <c r="J530" s="35"/>
      <c r="K530" s="35"/>
      <c r="L530" s="162"/>
    </row>
    <row r="531" spans="3:12" s="12" customFormat="1" ht="11.25" x14ac:dyDescent="0.2">
      <c r="C531" s="11"/>
      <c r="D531" s="11"/>
      <c r="E531" s="11"/>
      <c r="F531" s="170"/>
      <c r="H531" s="35"/>
      <c r="I531" s="35"/>
      <c r="J531" s="35"/>
      <c r="K531" s="35"/>
      <c r="L531" s="162"/>
    </row>
    <row r="532" spans="3:12" s="12" customFormat="1" ht="11.25" x14ac:dyDescent="0.2">
      <c r="C532" s="11"/>
      <c r="D532" s="11"/>
      <c r="E532" s="11"/>
      <c r="F532" s="170"/>
      <c r="H532" s="35"/>
      <c r="I532" s="35"/>
      <c r="J532" s="35"/>
      <c r="K532" s="35"/>
      <c r="L532" s="162"/>
    </row>
    <row r="533" spans="3:12" s="12" customFormat="1" ht="11.25" x14ac:dyDescent="0.2">
      <c r="C533" s="11"/>
      <c r="D533" s="11"/>
      <c r="E533" s="11"/>
      <c r="F533" s="170"/>
      <c r="H533" s="35"/>
      <c r="I533" s="35"/>
      <c r="J533" s="35"/>
      <c r="K533" s="35"/>
      <c r="L533" s="162"/>
    </row>
    <row r="534" spans="3:12" s="12" customFormat="1" ht="11.25" x14ac:dyDescent="0.2">
      <c r="C534" s="11"/>
      <c r="D534" s="11"/>
      <c r="E534" s="11"/>
      <c r="F534" s="170"/>
      <c r="H534" s="35"/>
      <c r="I534" s="35"/>
      <c r="J534" s="35"/>
      <c r="K534" s="35"/>
      <c r="L534" s="162"/>
    </row>
    <row r="535" spans="3:12" s="12" customFormat="1" ht="11.25" x14ac:dyDescent="0.2">
      <c r="C535" s="11"/>
      <c r="D535" s="11"/>
      <c r="E535" s="11"/>
      <c r="F535" s="170"/>
      <c r="H535" s="35"/>
      <c r="I535" s="35"/>
      <c r="J535" s="35"/>
      <c r="K535" s="35"/>
      <c r="L535" s="162"/>
    </row>
    <row r="536" spans="3:12" s="12" customFormat="1" ht="11.25" x14ac:dyDescent="0.2">
      <c r="C536" s="11"/>
      <c r="D536" s="11"/>
      <c r="E536" s="11"/>
      <c r="F536" s="170"/>
      <c r="H536" s="35"/>
      <c r="I536" s="35"/>
      <c r="J536" s="35"/>
      <c r="K536" s="35"/>
      <c r="L536" s="162"/>
    </row>
    <row r="537" spans="3:12" s="12" customFormat="1" ht="11.25" x14ac:dyDescent="0.2">
      <c r="C537" s="11"/>
      <c r="D537" s="11"/>
      <c r="E537" s="11"/>
      <c r="F537" s="170"/>
      <c r="H537" s="35"/>
      <c r="I537" s="35"/>
      <c r="J537" s="35"/>
      <c r="K537" s="35"/>
      <c r="L537" s="162"/>
    </row>
    <row r="538" spans="3:12" s="12" customFormat="1" ht="11.25" x14ac:dyDescent="0.2">
      <c r="C538" s="11"/>
      <c r="D538" s="11"/>
      <c r="E538" s="11"/>
      <c r="F538" s="170"/>
      <c r="H538" s="35"/>
      <c r="I538" s="35"/>
      <c r="J538" s="35"/>
      <c r="K538" s="35"/>
      <c r="L538" s="162"/>
    </row>
    <row r="539" spans="3:12" s="12" customFormat="1" ht="11.25" x14ac:dyDescent="0.2">
      <c r="C539" s="11"/>
      <c r="D539" s="11"/>
      <c r="E539" s="11"/>
      <c r="F539" s="170"/>
      <c r="H539" s="35"/>
      <c r="I539" s="35"/>
      <c r="J539" s="35"/>
      <c r="K539" s="35"/>
      <c r="L539" s="162"/>
    </row>
    <row r="540" spans="3:12" s="12" customFormat="1" ht="11.25" x14ac:dyDescent="0.2">
      <c r="C540" s="11"/>
      <c r="D540" s="11"/>
      <c r="E540" s="11"/>
      <c r="F540" s="170"/>
      <c r="H540" s="35"/>
      <c r="I540" s="35"/>
      <c r="J540" s="35"/>
      <c r="K540" s="35"/>
      <c r="L540" s="162"/>
    </row>
    <row r="541" spans="3:12" s="12" customFormat="1" ht="11.25" x14ac:dyDescent="0.2">
      <c r="C541" s="11"/>
      <c r="D541" s="11"/>
      <c r="E541" s="11"/>
      <c r="F541" s="170"/>
      <c r="H541" s="35"/>
      <c r="I541" s="35"/>
      <c r="J541" s="35"/>
      <c r="K541" s="35"/>
      <c r="L541" s="162"/>
    </row>
    <row r="542" spans="3:12" s="12" customFormat="1" ht="11.25" x14ac:dyDescent="0.2">
      <c r="C542" s="11"/>
      <c r="D542" s="11"/>
      <c r="E542" s="11"/>
      <c r="F542" s="170"/>
      <c r="H542" s="35"/>
      <c r="I542" s="35"/>
      <c r="J542" s="35"/>
      <c r="K542" s="35"/>
      <c r="L542" s="162"/>
    </row>
    <row r="543" spans="3:12" s="12" customFormat="1" ht="11.25" x14ac:dyDescent="0.2">
      <c r="C543" s="11"/>
      <c r="D543" s="11"/>
      <c r="E543" s="11"/>
      <c r="F543" s="170"/>
      <c r="H543" s="35"/>
      <c r="I543" s="35"/>
      <c r="J543" s="35"/>
      <c r="K543" s="35"/>
      <c r="L543" s="162"/>
    </row>
    <row r="544" spans="3:12" s="12" customFormat="1" ht="11.25" x14ac:dyDescent="0.2">
      <c r="C544" s="11"/>
      <c r="D544" s="11"/>
      <c r="E544" s="11"/>
      <c r="F544" s="170"/>
      <c r="H544" s="35"/>
      <c r="I544" s="35"/>
      <c r="J544" s="35"/>
      <c r="K544" s="35"/>
      <c r="L544" s="162"/>
    </row>
    <row r="545" spans="3:12" s="12" customFormat="1" ht="11.25" x14ac:dyDescent="0.2">
      <c r="C545" s="11"/>
      <c r="D545" s="11"/>
      <c r="E545" s="11"/>
      <c r="F545" s="170"/>
      <c r="H545" s="35"/>
      <c r="I545" s="35"/>
      <c r="J545" s="35"/>
      <c r="K545" s="35"/>
      <c r="L545" s="162"/>
    </row>
    <row r="546" spans="3:12" s="12" customFormat="1" ht="11.25" x14ac:dyDescent="0.2">
      <c r="C546" s="11"/>
      <c r="D546" s="11"/>
      <c r="E546" s="11"/>
      <c r="F546" s="170"/>
      <c r="H546" s="35"/>
      <c r="I546" s="35"/>
      <c r="J546" s="35"/>
      <c r="K546" s="35"/>
      <c r="L546" s="162"/>
    </row>
    <row r="547" spans="3:12" s="12" customFormat="1" ht="11.25" x14ac:dyDescent="0.2">
      <c r="C547" s="11"/>
      <c r="D547" s="11"/>
      <c r="E547" s="11"/>
      <c r="F547" s="170"/>
      <c r="H547" s="35"/>
      <c r="I547" s="35"/>
      <c r="J547" s="35"/>
      <c r="K547" s="35"/>
      <c r="L547" s="162"/>
    </row>
    <row r="548" spans="3:12" s="12" customFormat="1" ht="11.25" x14ac:dyDescent="0.2">
      <c r="C548" s="11"/>
      <c r="D548" s="11"/>
      <c r="E548" s="11"/>
      <c r="F548" s="170"/>
      <c r="H548" s="35"/>
      <c r="I548" s="35"/>
      <c r="J548" s="35"/>
      <c r="K548" s="35"/>
      <c r="L548" s="162"/>
    </row>
    <row r="549" spans="3:12" s="12" customFormat="1" ht="11.25" x14ac:dyDescent="0.2">
      <c r="C549" s="11"/>
      <c r="D549" s="11"/>
      <c r="E549" s="11"/>
      <c r="F549" s="170"/>
      <c r="H549" s="35"/>
      <c r="I549" s="35"/>
      <c r="J549" s="35"/>
      <c r="K549" s="35"/>
      <c r="L549" s="162"/>
    </row>
    <row r="550" spans="3:12" s="12" customFormat="1" ht="11.25" x14ac:dyDescent="0.2">
      <c r="C550" s="11"/>
      <c r="D550" s="11"/>
      <c r="E550" s="11"/>
      <c r="F550" s="170"/>
      <c r="H550" s="35"/>
      <c r="I550" s="35"/>
      <c r="J550" s="35"/>
      <c r="K550" s="35"/>
      <c r="L550" s="162"/>
    </row>
    <row r="551" spans="3:12" s="12" customFormat="1" ht="11.25" x14ac:dyDescent="0.2">
      <c r="C551" s="11"/>
      <c r="D551" s="11"/>
      <c r="E551" s="11"/>
      <c r="F551" s="170"/>
      <c r="H551" s="35"/>
      <c r="I551" s="35"/>
      <c r="J551" s="35"/>
      <c r="K551" s="35"/>
      <c r="L551" s="162"/>
    </row>
    <row r="552" spans="3:12" s="12" customFormat="1" ht="11.25" x14ac:dyDescent="0.2">
      <c r="C552" s="11"/>
      <c r="D552" s="11"/>
      <c r="E552" s="11"/>
      <c r="F552" s="170"/>
      <c r="H552" s="35"/>
      <c r="I552" s="35"/>
      <c r="J552" s="35"/>
      <c r="K552" s="35"/>
      <c r="L552" s="162"/>
    </row>
    <row r="553" spans="3:12" s="12" customFormat="1" ht="11.25" x14ac:dyDescent="0.2">
      <c r="C553" s="11"/>
      <c r="D553" s="11"/>
      <c r="E553" s="11"/>
      <c r="F553" s="170"/>
      <c r="H553" s="35"/>
      <c r="I553" s="35"/>
      <c r="J553" s="35"/>
      <c r="K553" s="35"/>
      <c r="L553" s="162"/>
    </row>
    <row r="554" spans="3:12" s="12" customFormat="1" ht="11.25" x14ac:dyDescent="0.2">
      <c r="C554" s="11"/>
      <c r="D554" s="11"/>
      <c r="E554" s="11"/>
      <c r="F554" s="170"/>
      <c r="H554" s="35"/>
      <c r="I554" s="35"/>
      <c r="J554" s="35"/>
      <c r="K554" s="35"/>
      <c r="L554" s="162"/>
    </row>
    <row r="555" spans="3:12" s="12" customFormat="1" ht="11.25" x14ac:dyDescent="0.2">
      <c r="C555" s="11"/>
      <c r="D555" s="11"/>
      <c r="E555" s="11"/>
      <c r="F555" s="170"/>
      <c r="H555" s="35"/>
      <c r="I555" s="35"/>
      <c r="J555" s="35"/>
      <c r="K555" s="35"/>
      <c r="L555" s="162"/>
    </row>
    <row r="556" spans="3:12" s="12" customFormat="1" ht="11.25" x14ac:dyDescent="0.2">
      <c r="C556" s="11"/>
      <c r="D556" s="11"/>
      <c r="E556" s="11"/>
      <c r="F556" s="170"/>
      <c r="H556" s="35"/>
      <c r="I556" s="35"/>
      <c r="J556" s="35"/>
      <c r="K556" s="35"/>
      <c r="L556" s="162"/>
    </row>
    <row r="557" spans="3:12" s="12" customFormat="1" ht="11.25" x14ac:dyDescent="0.2">
      <c r="C557" s="11"/>
      <c r="D557" s="11"/>
      <c r="E557" s="11"/>
      <c r="F557" s="170"/>
      <c r="H557" s="35"/>
      <c r="I557" s="35"/>
      <c r="J557" s="35"/>
      <c r="K557" s="35"/>
      <c r="L557" s="162"/>
    </row>
    <row r="558" spans="3:12" s="12" customFormat="1" ht="11.25" x14ac:dyDescent="0.2">
      <c r="C558" s="11"/>
      <c r="D558" s="11"/>
      <c r="E558" s="11"/>
      <c r="F558" s="170"/>
      <c r="H558" s="35"/>
      <c r="I558" s="35"/>
      <c r="J558" s="35"/>
      <c r="K558" s="35"/>
      <c r="L558" s="162"/>
    </row>
    <row r="559" spans="3:12" s="12" customFormat="1" ht="11.25" x14ac:dyDescent="0.2">
      <c r="C559" s="11"/>
      <c r="D559" s="11"/>
      <c r="E559" s="11"/>
      <c r="F559" s="170"/>
      <c r="H559" s="35"/>
      <c r="I559" s="35"/>
      <c r="J559" s="35"/>
      <c r="K559" s="35"/>
      <c r="L559" s="162"/>
    </row>
    <row r="560" spans="3:12" s="12" customFormat="1" ht="11.25" x14ac:dyDescent="0.2">
      <c r="C560" s="11"/>
      <c r="D560" s="11"/>
      <c r="E560" s="11"/>
      <c r="F560" s="170"/>
      <c r="H560" s="35"/>
      <c r="I560" s="35"/>
      <c r="J560" s="35"/>
      <c r="K560" s="35"/>
      <c r="L560" s="162"/>
    </row>
    <row r="561" spans="3:12" s="12" customFormat="1" ht="11.25" x14ac:dyDescent="0.2">
      <c r="C561" s="11"/>
      <c r="D561" s="11"/>
      <c r="E561" s="11"/>
      <c r="F561" s="170"/>
      <c r="H561" s="35"/>
      <c r="I561" s="35"/>
      <c r="J561" s="35"/>
      <c r="K561" s="35"/>
      <c r="L561" s="162"/>
    </row>
    <row r="562" spans="3:12" s="12" customFormat="1" ht="11.25" x14ac:dyDescent="0.2">
      <c r="C562" s="11"/>
      <c r="D562" s="11"/>
      <c r="E562" s="11"/>
      <c r="F562" s="170"/>
      <c r="H562" s="35"/>
      <c r="I562" s="35"/>
      <c r="J562" s="35"/>
      <c r="K562" s="35"/>
      <c r="L562" s="162"/>
    </row>
    <row r="563" spans="3:12" s="12" customFormat="1" ht="11.25" x14ac:dyDescent="0.2">
      <c r="C563" s="11"/>
      <c r="D563" s="11"/>
      <c r="E563" s="11"/>
      <c r="F563" s="170"/>
      <c r="H563" s="35"/>
      <c r="I563" s="35"/>
      <c r="J563" s="35"/>
      <c r="K563" s="35"/>
      <c r="L563" s="162"/>
    </row>
    <row r="564" spans="3:12" s="12" customFormat="1" ht="11.25" x14ac:dyDescent="0.2">
      <c r="C564" s="11"/>
      <c r="D564" s="11"/>
      <c r="E564" s="11"/>
      <c r="F564" s="170"/>
      <c r="H564" s="35"/>
      <c r="I564" s="35"/>
      <c r="J564" s="35"/>
      <c r="K564" s="35"/>
      <c r="L564" s="162"/>
    </row>
    <row r="565" spans="3:12" s="12" customFormat="1" ht="11.25" x14ac:dyDescent="0.2">
      <c r="C565" s="11"/>
      <c r="D565" s="11"/>
      <c r="E565" s="11"/>
      <c r="F565" s="170"/>
      <c r="H565" s="35"/>
      <c r="I565" s="35"/>
      <c r="J565" s="35"/>
      <c r="K565" s="35"/>
      <c r="L565" s="162"/>
    </row>
    <row r="566" spans="3:12" s="12" customFormat="1" ht="11.25" x14ac:dyDescent="0.2">
      <c r="C566" s="11"/>
      <c r="D566" s="11"/>
      <c r="E566" s="11"/>
      <c r="F566" s="170"/>
      <c r="H566" s="35"/>
      <c r="I566" s="35"/>
      <c r="J566" s="35"/>
      <c r="K566" s="35"/>
      <c r="L566" s="162"/>
    </row>
    <row r="567" spans="3:12" s="12" customFormat="1" ht="11.25" x14ac:dyDescent="0.2">
      <c r="C567" s="11"/>
      <c r="D567" s="11"/>
      <c r="E567" s="11"/>
      <c r="F567" s="170"/>
      <c r="H567" s="35"/>
      <c r="I567" s="35"/>
      <c r="J567" s="35"/>
      <c r="K567" s="35"/>
      <c r="L567" s="162"/>
    </row>
    <row r="568" spans="3:12" s="12" customFormat="1" ht="11.25" x14ac:dyDescent="0.2">
      <c r="C568" s="11"/>
      <c r="D568" s="11"/>
      <c r="E568" s="11"/>
      <c r="F568" s="170"/>
      <c r="H568" s="35"/>
      <c r="I568" s="35"/>
      <c r="J568" s="35"/>
      <c r="K568" s="35"/>
      <c r="L568" s="162"/>
    </row>
    <row r="569" spans="3:12" s="12" customFormat="1" ht="11.25" x14ac:dyDescent="0.2">
      <c r="C569" s="11"/>
      <c r="D569" s="11"/>
      <c r="E569" s="11"/>
      <c r="F569" s="170"/>
      <c r="H569" s="35"/>
      <c r="I569" s="35"/>
      <c r="J569" s="35"/>
      <c r="K569" s="35"/>
      <c r="L569" s="162"/>
    </row>
    <row r="570" spans="3:12" s="12" customFormat="1" ht="11.25" x14ac:dyDescent="0.2">
      <c r="C570" s="11"/>
      <c r="D570" s="11"/>
      <c r="E570" s="11"/>
      <c r="F570" s="170"/>
      <c r="H570" s="35"/>
      <c r="I570" s="35"/>
      <c r="J570" s="35"/>
      <c r="K570" s="35"/>
      <c r="L570" s="162"/>
    </row>
    <row r="571" spans="3:12" s="12" customFormat="1" ht="11.25" x14ac:dyDescent="0.2">
      <c r="C571" s="11"/>
      <c r="D571" s="11"/>
      <c r="E571" s="11"/>
      <c r="F571" s="170"/>
      <c r="H571" s="35"/>
      <c r="I571" s="35"/>
      <c r="J571" s="35"/>
      <c r="K571" s="35"/>
      <c r="L571" s="162"/>
    </row>
    <row r="572" spans="3:12" s="12" customFormat="1" ht="11.25" x14ac:dyDescent="0.2">
      <c r="C572" s="11"/>
      <c r="D572" s="11"/>
      <c r="E572" s="11"/>
      <c r="F572" s="170"/>
      <c r="H572" s="35"/>
      <c r="I572" s="35"/>
      <c r="J572" s="35"/>
      <c r="K572" s="35"/>
      <c r="L572" s="162"/>
    </row>
    <row r="573" spans="3:12" s="12" customFormat="1" ht="11.25" x14ac:dyDescent="0.2">
      <c r="C573" s="11"/>
      <c r="D573" s="11"/>
      <c r="E573" s="11"/>
      <c r="F573" s="170"/>
      <c r="H573" s="35"/>
      <c r="I573" s="35"/>
      <c r="J573" s="35"/>
      <c r="K573" s="35"/>
      <c r="L573" s="162"/>
    </row>
    <row r="574" spans="3:12" s="12" customFormat="1" ht="11.25" x14ac:dyDescent="0.2">
      <c r="C574" s="11"/>
      <c r="D574" s="11"/>
      <c r="E574" s="11"/>
      <c r="F574" s="170"/>
      <c r="H574" s="35"/>
      <c r="I574" s="35"/>
      <c r="J574" s="35"/>
      <c r="K574" s="35"/>
      <c r="L574" s="162"/>
    </row>
    <row r="575" spans="3:12" s="12" customFormat="1" ht="11.25" x14ac:dyDescent="0.2">
      <c r="C575" s="11"/>
      <c r="D575" s="11"/>
      <c r="E575" s="11"/>
      <c r="F575" s="170"/>
      <c r="H575" s="35"/>
      <c r="I575" s="35"/>
      <c r="J575" s="35"/>
      <c r="K575" s="35"/>
      <c r="L575" s="162"/>
    </row>
    <row r="576" spans="3:12" s="12" customFormat="1" ht="11.25" x14ac:dyDescent="0.2">
      <c r="C576" s="11"/>
      <c r="D576" s="11"/>
      <c r="E576" s="11"/>
      <c r="F576" s="170"/>
      <c r="H576" s="35"/>
      <c r="I576" s="35"/>
      <c r="J576" s="35"/>
      <c r="K576" s="35"/>
      <c r="L576" s="162"/>
    </row>
    <row r="577" spans="3:12" s="12" customFormat="1" ht="11.25" x14ac:dyDescent="0.2">
      <c r="C577" s="11"/>
      <c r="D577" s="11"/>
      <c r="E577" s="11"/>
      <c r="F577" s="170"/>
      <c r="H577" s="35"/>
      <c r="I577" s="35"/>
      <c r="J577" s="35"/>
      <c r="K577" s="35"/>
      <c r="L577" s="162"/>
    </row>
    <row r="578" spans="3:12" s="12" customFormat="1" ht="11.25" x14ac:dyDescent="0.2">
      <c r="C578" s="11"/>
      <c r="D578" s="11"/>
      <c r="E578" s="11"/>
      <c r="F578" s="170"/>
      <c r="H578" s="35"/>
      <c r="I578" s="35"/>
      <c r="J578" s="35"/>
      <c r="K578" s="35"/>
      <c r="L578" s="162"/>
    </row>
    <row r="579" spans="3:12" s="12" customFormat="1" ht="11.25" x14ac:dyDescent="0.2">
      <c r="C579" s="11"/>
      <c r="D579" s="11"/>
      <c r="E579" s="11"/>
      <c r="F579" s="170"/>
      <c r="H579" s="35"/>
      <c r="I579" s="35"/>
      <c r="J579" s="35"/>
      <c r="K579" s="35"/>
      <c r="L579" s="162"/>
    </row>
    <row r="580" spans="3:12" s="12" customFormat="1" ht="11.25" x14ac:dyDescent="0.2">
      <c r="C580" s="11"/>
      <c r="D580" s="11"/>
      <c r="E580" s="11"/>
      <c r="F580" s="170"/>
      <c r="H580" s="35"/>
      <c r="I580" s="35"/>
      <c r="J580" s="35"/>
      <c r="K580" s="35"/>
      <c r="L580" s="162"/>
    </row>
    <row r="581" spans="3:12" s="12" customFormat="1" ht="11.25" x14ac:dyDescent="0.2">
      <c r="C581" s="11"/>
      <c r="D581" s="11"/>
      <c r="E581" s="11"/>
      <c r="F581" s="170"/>
      <c r="H581" s="35"/>
      <c r="I581" s="35"/>
      <c r="J581" s="35"/>
      <c r="K581" s="35"/>
      <c r="L581" s="162"/>
    </row>
    <row r="582" spans="3:12" s="12" customFormat="1" ht="11.25" x14ac:dyDescent="0.2">
      <c r="C582" s="11"/>
      <c r="D582" s="11"/>
      <c r="E582" s="11"/>
      <c r="F582" s="170"/>
      <c r="H582" s="35"/>
      <c r="I582" s="35"/>
      <c r="J582" s="35"/>
      <c r="K582" s="35"/>
      <c r="L582" s="162"/>
    </row>
    <row r="583" spans="3:12" s="12" customFormat="1" ht="11.25" x14ac:dyDescent="0.2">
      <c r="C583" s="11"/>
      <c r="D583" s="11"/>
      <c r="E583" s="11"/>
      <c r="F583" s="170"/>
      <c r="H583" s="35"/>
      <c r="I583" s="35"/>
      <c r="J583" s="35"/>
      <c r="K583" s="35"/>
      <c r="L583" s="162"/>
    </row>
    <row r="584" spans="3:12" s="12" customFormat="1" ht="11.25" x14ac:dyDescent="0.2">
      <c r="C584" s="11"/>
      <c r="D584" s="11"/>
      <c r="E584" s="11"/>
      <c r="F584" s="170"/>
      <c r="H584" s="35"/>
      <c r="I584" s="35"/>
      <c r="J584" s="35"/>
      <c r="K584" s="35"/>
      <c r="L584" s="162"/>
    </row>
    <row r="585" spans="3:12" s="12" customFormat="1" ht="11.25" x14ac:dyDescent="0.2">
      <c r="C585" s="11"/>
      <c r="D585" s="11"/>
      <c r="E585" s="11"/>
      <c r="F585" s="170"/>
      <c r="H585" s="35"/>
      <c r="I585" s="35"/>
      <c r="J585" s="35"/>
      <c r="K585" s="35"/>
      <c r="L585" s="162"/>
    </row>
    <row r="586" spans="3:12" s="12" customFormat="1" ht="11.25" x14ac:dyDescent="0.2">
      <c r="C586" s="11"/>
      <c r="D586" s="11"/>
      <c r="E586" s="11"/>
      <c r="F586" s="170"/>
      <c r="H586" s="35"/>
      <c r="I586" s="35"/>
      <c r="J586" s="35"/>
      <c r="K586" s="35"/>
      <c r="L586" s="162"/>
    </row>
    <row r="587" spans="3:12" s="12" customFormat="1" ht="11.25" x14ac:dyDescent="0.2">
      <c r="C587" s="11"/>
      <c r="D587" s="11"/>
      <c r="E587" s="11"/>
      <c r="F587" s="170"/>
      <c r="H587" s="35"/>
      <c r="I587" s="35"/>
      <c r="J587" s="35"/>
      <c r="K587" s="35"/>
      <c r="L587" s="162"/>
    </row>
    <row r="588" spans="3:12" s="12" customFormat="1" ht="11.25" x14ac:dyDescent="0.2">
      <c r="C588" s="11"/>
      <c r="D588" s="11"/>
      <c r="E588" s="11"/>
      <c r="F588" s="170"/>
      <c r="H588" s="35"/>
      <c r="I588" s="35"/>
      <c r="J588" s="35"/>
      <c r="K588" s="35"/>
      <c r="L588" s="162"/>
    </row>
    <row r="589" spans="3:12" s="12" customFormat="1" ht="11.25" x14ac:dyDescent="0.2">
      <c r="C589" s="11"/>
      <c r="D589" s="11"/>
      <c r="E589" s="11"/>
      <c r="F589" s="170"/>
      <c r="H589" s="35"/>
      <c r="I589" s="35"/>
      <c r="J589" s="35"/>
      <c r="K589" s="35"/>
      <c r="L589" s="162"/>
    </row>
    <row r="590" spans="3:12" s="12" customFormat="1" ht="11.25" x14ac:dyDescent="0.2">
      <c r="C590" s="11"/>
      <c r="D590" s="11"/>
      <c r="E590" s="11"/>
      <c r="F590" s="170"/>
      <c r="H590" s="35"/>
      <c r="I590" s="35"/>
      <c r="J590" s="35"/>
      <c r="K590" s="35"/>
      <c r="L590" s="162"/>
    </row>
    <row r="591" spans="3:12" s="12" customFormat="1" ht="11.25" x14ac:dyDescent="0.2">
      <c r="C591" s="11"/>
      <c r="D591" s="11"/>
      <c r="E591" s="11"/>
      <c r="F591" s="170"/>
      <c r="H591" s="35"/>
      <c r="I591" s="35"/>
      <c r="J591" s="35"/>
      <c r="K591" s="35"/>
      <c r="L591" s="162"/>
    </row>
    <row r="592" spans="3:12" s="12" customFormat="1" ht="11.25" x14ac:dyDescent="0.2">
      <c r="C592" s="11"/>
      <c r="D592" s="11"/>
      <c r="E592" s="11"/>
      <c r="F592" s="170"/>
      <c r="H592" s="35"/>
      <c r="I592" s="35"/>
      <c r="J592" s="35"/>
      <c r="K592" s="35"/>
      <c r="L592" s="162"/>
    </row>
    <row r="593" spans="3:12" s="12" customFormat="1" ht="11.25" x14ac:dyDescent="0.2">
      <c r="C593" s="11"/>
      <c r="D593" s="11"/>
      <c r="E593" s="11"/>
      <c r="F593" s="170"/>
      <c r="H593" s="35"/>
      <c r="I593" s="35"/>
      <c r="J593" s="35"/>
      <c r="K593" s="35"/>
      <c r="L593" s="162"/>
    </row>
    <row r="594" spans="3:12" s="12" customFormat="1" ht="11.25" x14ac:dyDescent="0.2">
      <c r="C594" s="11"/>
      <c r="D594" s="11"/>
      <c r="E594" s="11"/>
      <c r="F594" s="170"/>
      <c r="H594" s="35"/>
      <c r="I594" s="35"/>
      <c r="J594" s="35"/>
      <c r="K594" s="35"/>
      <c r="L594" s="162"/>
    </row>
    <row r="595" spans="3:12" s="12" customFormat="1" ht="11.25" x14ac:dyDescent="0.2">
      <c r="C595" s="11"/>
      <c r="D595" s="11"/>
      <c r="E595" s="11"/>
      <c r="F595" s="170"/>
      <c r="H595" s="35"/>
      <c r="I595" s="35"/>
      <c r="J595" s="35"/>
      <c r="K595" s="35"/>
      <c r="L595" s="162"/>
    </row>
    <row r="596" spans="3:12" s="12" customFormat="1" ht="11.25" x14ac:dyDescent="0.2">
      <c r="C596" s="11"/>
      <c r="D596" s="11"/>
      <c r="E596" s="11"/>
      <c r="F596" s="170"/>
      <c r="H596" s="35"/>
      <c r="I596" s="35"/>
      <c r="J596" s="35"/>
      <c r="K596" s="35"/>
      <c r="L596" s="162"/>
    </row>
    <row r="597" spans="3:12" s="12" customFormat="1" ht="11.25" x14ac:dyDescent="0.2">
      <c r="C597" s="11"/>
      <c r="D597" s="11"/>
      <c r="E597" s="11"/>
      <c r="F597" s="170"/>
      <c r="H597" s="35"/>
      <c r="I597" s="35"/>
      <c r="J597" s="35"/>
      <c r="K597" s="35"/>
      <c r="L597" s="162"/>
    </row>
    <row r="598" spans="3:12" s="12" customFormat="1" ht="11.25" x14ac:dyDescent="0.2">
      <c r="C598" s="11"/>
      <c r="D598" s="11"/>
      <c r="E598" s="11"/>
      <c r="F598" s="170"/>
      <c r="H598" s="35"/>
      <c r="I598" s="35"/>
      <c r="J598" s="35"/>
      <c r="K598" s="35"/>
      <c r="L598" s="162"/>
    </row>
    <row r="599" spans="3:12" s="12" customFormat="1" ht="11.25" x14ac:dyDescent="0.2">
      <c r="C599" s="11"/>
      <c r="D599" s="11"/>
      <c r="E599" s="11"/>
      <c r="F599" s="170"/>
      <c r="H599" s="35"/>
      <c r="I599" s="35"/>
      <c r="J599" s="35"/>
      <c r="K599" s="35"/>
      <c r="L599" s="162"/>
    </row>
    <row r="600" spans="3:12" s="12" customFormat="1" ht="11.25" x14ac:dyDescent="0.2">
      <c r="C600" s="11"/>
      <c r="D600" s="11"/>
      <c r="E600" s="11"/>
      <c r="F600" s="170"/>
      <c r="H600" s="35"/>
      <c r="I600" s="35"/>
      <c r="J600" s="35"/>
      <c r="K600" s="35"/>
      <c r="L600" s="162"/>
    </row>
    <row r="601" spans="3:12" s="12" customFormat="1" ht="11.25" x14ac:dyDescent="0.2">
      <c r="C601" s="11"/>
      <c r="D601" s="11"/>
      <c r="E601" s="11"/>
      <c r="F601" s="170"/>
      <c r="H601" s="35"/>
      <c r="I601" s="35"/>
      <c r="J601" s="35"/>
      <c r="K601" s="35"/>
      <c r="L601" s="162"/>
    </row>
    <row r="602" spans="3:12" s="12" customFormat="1" ht="11.25" x14ac:dyDescent="0.2">
      <c r="C602" s="11"/>
      <c r="D602" s="11"/>
      <c r="E602" s="11"/>
      <c r="F602" s="170"/>
      <c r="H602" s="35"/>
      <c r="I602" s="35"/>
      <c r="J602" s="35"/>
      <c r="K602" s="35"/>
      <c r="L602" s="162"/>
    </row>
    <row r="603" spans="3:12" s="12" customFormat="1" ht="11.25" x14ac:dyDescent="0.2">
      <c r="C603" s="11"/>
      <c r="D603" s="11"/>
      <c r="E603" s="11"/>
      <c r="F603" s="170"/>
      <c r="H603" s="35"/>
      <c r="I603" s="35"/>
      <c r="J603" s="35"/>
      <c r="K603" s="35"/>
      <c r="L603" s="162"/>
    </row>
    <row r="604" spans="3:12" s="12" customFormat="1" ht="11.25" x14ac:dyDescent="0.2">
      <c r="C604" s="11"/>
      <c r="D604" s="11"/>
      <c r="E604" s="11"/>
      <c r="F604" s="170"/>
      <c r="H604" s="35"/>
      <c r="I604" s="35"/>
      <c r="J604" s="35"/>
      <c r="K604" s="35"/>
      <c r="L604" s="162"/>
    </row>
    <row r="605" spans="3:12" s="12" customFormat="1" ht="11.25" x14ac:dyDescent="0.2">
      <c r="C605" s="11"/>
      <c r="D605" s="11"/>
      <c r="E605" s="11"/>
      <c r="F605" s="170"/>
      <c r="H605" s="35"/>
      <c r="I605" s="35"/>
      <c r="J605" s="35"/>
      <c r="K605" s="35"/>
      <c r="L605" s="162"/>
    </row>
    <row r="606" spans="3:12" s="12" customFormat="1" ht="11.25" x14ac:dyDescent="0.2">
      <c r="C606" s="11"/>
      <c r="D606" s="11"/>
      <c r="E606" s="11"/>
      <c r="F606" s="170"/>
      <c r="H606" s="35"/>
      <c r="I606" s="35"/>
      <c r="J606" s="35"/>
      <c r="K606" s="35"/>
      <c r="L606" s="162"/>
    </row>
    <row r="607" spans="3:12" s="12" customFormat="1" ht="11.25" x14ac:dyDescent="0.2">
      <c r="C607" s="11"/>
      <c r="D607" s="11"/>
      <c r="E607" s="11"/>
      <c r="F607" s="170"/>
      <c r="H607" s="35"/>
      <c r="I607" s="35"/>
      <c r="J607" s="35"/>
      <c r="K607" s="35"/>
      <c r="L607" s="162"/>
    </row>
    <row r="608" spans="3:12" s="12" customFormat="1" ht="11.25" x14ac:dyDescent="0.2">
      <c r="C608" s="11"/>
      <c r="D608" s="11"/>
      <c r="E608" s="11"/>
      <c r="F608" s="170"/>
      <c r="H608" s="35"/>
      <c r="I608" s="35"/>
      <c r="J608" s="35"/>
      <c r="K608" s="35"/>
      <c r="L608" s="162"/>
    </row>
    <row r="609" spans="3:12" s="12" customFormat="1" ht="11.25" x14ac:dyDescent="0.2">
      <c r="C609" s="11"/>
      <c r="D609" s="11"/>
      <c r="E609" s="11"/>
      <c r="F609" s="170"/>
      <c r="H609" s="35"/>
      <c r="I609" s="35"/>
      <c r="J609" s="35"/>
      <c r="K609" s="35"/>
      <c r="L609" s="162"/>
    </row>
    <row r="610" spans="3:12" s="12" customFormat="1" ht="11.25" x14ac:dyDescent="0.2">
      <c r="C610" s="11"/>
      <c r="D610" s="11"/>
      <c r="E610" s="11"/>
      <c r="F610" s="170"/>
      <c r="H610" s="35"/>
      <c r="I610" s="35"/>
      <c r="J610" s="35"/>
      <c r="K610" s="35"/>
      <c r="L610" s="162"/>
    </row>
    <row r="611" spans="3:12" s="12" customFormat="1" ht="11.25" x14ac:dyDescent="0.2">
      <c r="C611" s="11"/>
      <c r="D611" s="11"/>
      <c r="E611" s="11"/>
      <c r="F611" s="170"/>
      <c r="H611" s="35"/>
      <c r="I611" s="35"/>
      <c r="J611" s="35"/>
      <c r="K611" s="35"/>
      <c r="L611" s="162"/>
    </row>
    <row r="612" spans="3:12" s="12" customFormat="1" ht="11.25" x14ac:dyDescent="0.2">
      <c r="C612" s="11"/>
      <c r="D612" s="11"/>
      <c r="E612" s="11"/>
      <c r="F612" s="170"/>
      <c r="H612" s="35"/>
      <c r="I612" s="35"/>
      <c r="J612" s="35"/>
      <c r="K612" s="35"/>
      <c r="L612" s="162"/>
    </row>
    <row r="613" spans="3:12" s="12" customFormat="1" ht="11.25" x14ac:dyDescent="0.2">
      <c r="C613" s="11"/>
      <c r="D613" s="11"/>
      <c r="E613" s="11"/>
      <c r="F613" s="170"/>
      <c r="H613" s="35"/>
      <c r="I613" s="35"/>
      <c r="J613" s="35"/>
      <c r="K613" s="35"/>
      <c r="L613" s="162"/>
    </row>
    <row r="614" spans="3:12" s="12" customFormat="1" ht="11.25" x14ac:dyDescent="0.2">
      <c r="C614" s="11"/>
      <c r="D614" s="11"/>
      <c r="E614" s="11"/>
      <c r="F614" s="170"/>
      <c r="H614" s="35"/>
      <c r="I614" s="35"/>
      <c r="J614" s="35"/>
      <c r="K614" s="35"/>
      <c r="L614" s="162"/>
    </row>
    <row r="615" spans="3:12" s="12" customFormat="1" ht="11.25" x14ac:dyDescent="0.2">
      <c r="C615" s="11"/>
      <c r="D615" s="11"/>
      <c r="E615" s="11"/>
      <c r="F615" s="170"/>
      <c r="H615" s="35"/>
      <c r="I615" s="35"/>
      <c r="J615" s="35"/>
      <c r="K615" s="35"/>
      <c r="L615" s="162"/>
    </row>
    <row r="616" spans="3:12" s="12" customFormat="1" ht="11.25" x14ac:dyDescent="0.2">
      <c r="C616" s="11"/>
      <c r="D616" s="11"/>
      <c r="E616" s="11"/>
      <c r="F616" s="170"/>
      <c r="H616" s="35"/>
      <c r="I616" s="35"/>
      <c r="J616" s="35"/>
      <c r="K616" s="35"/>
      <c r="L616" s="162"/>
    </row>
    <row r="617" spans="3:12" s="12" customFormat="1" ht="11.25" x14ac:dyDescent="0.2">
      <c r="C617" s="11"/>
      <c r="D617" s="11"/>
      <c r="E617" s="11"/>
      <c r="F617" s="170"/>
      <c r="H617" s="35"/>
      <c r="I617" s="35"/>
      <c r="J617" s="35"/>
      <c r="K617" s="35"/>
      <c r="L617" s="162"/>
    </row>
    <row r="618" spans="3:12" s="12" customFormat="1" ht="11.25" x14ac:dyDescent="0.2">
      <c r="C618" s="11"/>
      <c r="D618" s="11"/>
      <c r="E618" s="11"/>
      <c r="F618" s="170"/>
      <c r="H618" s="35"/>
      <c r="I618" s="35"/>
      <c r="J618" s="35"/>
      <c r="K618" s="35"/>
      <c r="L618" s="162"/>
    </row>
    <row r="619" spans="3:12" s="12" customFormat="1" ht="11.25" x14ac:dyDescent="0.2">
      <c r="C619" s="11"/>
      <c r="D619" s="11"/>
      <c r="E619" s="11"/>
      <c r="F619" s="170"/>
      <c r="H619" s="35"/>
      <c r="I619" s="35"/>
      <c r="J619" s="35"/>
      <c r="K619" s="35"/>
      <c r="L619" s="162"/>
    </row>
    <row r="620" spans="3:12" s="12" customFormat="1" ht="11.25" x14ac:dyDescent="0.2">
      <c r="C620" s="11"/>
      <c r="D620" s="11"/>
      <c r="E620" s="11"/>
      <c r="F620" s="170"/>
      <c r="H620" s="35"/>
      <c r="I620" s="35"/>
      <c r="J620" s="35"/>
      <c r="K620" s="35"/>
      <c r="L620" s="162"/>
    </row>
    <row r="621" spans="3:12" s="12" customFormat="1" ht="11.25" x14ac:dyDescent="0.2">
      <c r="C621" s="11"/>
      <c r="D621" s="11"/>
      <c r="E621" s="11"/>
      <c r="F621" s="170"/>
      <c r="H621" s="35"/>
      <c r="I621" s="35"/>
      <c r="J621" s="35"/>
      <c r="K621" s="35"/>
      <c r="L621" s="162"/>
    </row>
    <row r="622" spans="3:12" s="12" customFormat="1" ht="11.25" x14ac:dyDescent="0.2">
      <c r="C622" s="11"/>
      <c r="D622" s="11"/>
      <c r="E622" s="11"/>
      <c r="F622" s="170"/>
      <c r="H622" s="35"/>
      <c r="I622" s="35"/>
      <c r="J622" s="35"/>
      <c r="K622" s="35"/>
      <c r="L622" s="162"/>
    </row>
    <row r="623" spans="3:12" s="12" customFormat="1" ht="11.25" x14ac:dyDescent="0.2">
      <c r="C623" s="11"/>
      <c r="D623" s="11"/>
      <c r="E623" s="11"/>
      <c r="F623" s="170"/>
      <c r="H623" s="35"/>
      <c r="I623" s="35"/>
      <c r="J623" s="35"/>
      <c r="K623" s="35"/>
      <c r="L623" s="162"/>
    </row>
    <row r="624" spans="3:12" s="12" customFormat="1" ht="11.25" x14ac:dyDescent="0.2">
      <c r="C624" s="11"/>
      <c r="D624" s="11"/>
      <c r="E624" s="11"/>
      <c r="F624" s="170"/>
      <c r="H624" s="35"/>
      <c r="I624" s="35"/>
      <c r="J624" s="35"/>
      <c r="K624" s="35"/>
      <c r="L624" s="162"/>
    </row>
    <row r="625" spans="3:12" s="12" customFormat="1" ht="11.25" x14ac:dyDescent="0.2">
      <c r="C625" s="11"/>
      <c r="D625" s="11"/>
      <c r="E625" s="11"/>
      <c r="F625" s="170"/>
      <c r="H625" s="35"/>
      <c r="I625" s="35"/>
      <c r="J625" s="35"/>
      <c r="K625" s="35"/>
      <c r="L625" s="162"/>
    </row>
    <row r="626" spans="3:12" s="12" customFormat="1" ht="11.25" x14ac:dyDescent="0.2">
      <c r="C626" s="11"/>
      <c r="D626" s="11"/>
      <c r="E626" s="11"/>
      <c r="F626" s="170"/>
      <c r="H626" s="35"/>
      <c r="I626" s="35"/>
      <c r="J626" s="35"/>
      <c r="K626" s="35"/>
      <c r="L626" s="162"/>
    </row>
    <row r="627" spans="3:12" s="12" customFormat="1" ht="11.25" x14ac:dyDescent="0.2">
      <c r="C627" s="11"/>
      <c r="D627" s="11"/>
      <c r="E627" s="11"/>
      <c r="F627" s="170"/>
      <c r="H627" s="35"/>
      <c r="I627" s="35"/>
      <c r="J627" s="35"/>
      <c r="K627" s="35"/>
      <c r="L627" s="162"/>
    </row>
    <row r="628" spans="3:12" s="12" customFormat="1" ht="11.25" x14ac:dyDescent="0.2">
      <c r="C628" s="11"/>
      <c r="D628" s="11"/>
      <c r="E628" s="11"/>
      <c r="F628" s="170"/>
      <c r="H628" s="35"/>
      <c r="I628" s="35"/>
      <c r="J628" s="35"/>
      <c r="K628" s="35"/>
      <c r="L628" s="162"/>
    </row>
    <row r="629" spans="3:12" s="12" customFormat="1" ht="11.25" x14ac:dyDescent="0.2">
      <c r="C629" s="11"/>
      <c r="D629" s="11"/>
      <c r="E629" s="11"/>
      <c r="F629" s="170"/>
      <c r="H629" s="35"/>
      <c r="I629" s="35"/>
      <c r="J629" s="35"/>
      <c r="K629" s="35"/>
      <c r="L629" s="162"/>
    </row>
    <row r="630" spans="3:12" s="12" customFormat="1" ht="11.25" x14ac:dyDescent="0.2">
      <c r="C630" s="11"/>
      <c r="D630" s="11"/>
      <c r="E630" s="11"/>
      <c r="F630" s="170"/>
      <c r="H630" s="35"/>
      <c r="I630" s="35"/>
      <c r="J630" s="35"/>
      <c r="K630" s="35"/>
      <c r="L630" s="162"/>
    </row>
    <row r="631" spans="3:12" s="12" customFormat="1" ht="11.25" x14ac:dyDescent="0.2">
      <c r="C631" s="11"/>
      <c r="D631" s="11"/>
      <c r="E631" s="11"/>
      <c r="F631" s="170"/>
      <c r="H631" s="35"/>
      <c r="I631" s="35"/>
      <c r="J631" s="35"/>
      <c r="K631" s="35"/>
      <c r="L631" s="162"/>
    </row>
    <row r="632" spans="3:12" s="12" customFormat="1" ht="11.25" x14ac:dyDescent="0.2">
      <c r="C632" s="11"/>
      <c r="D632" s="11"/>
      <c r="E632" s="11"/>
      <c r="F632" s="170"/>
      <c r="H632" s="35"/>
      <c r="I632" s="35"/>
      <c r="J632" s="35"/>
      <c r="K632" s="35"/>
      <c r="L632" s="162"/>
    </row>
    <row r="633" spans="3:12" s="12" customFormat="1" ht="11.25" x14ac:dyDescent="0.2">
      <c r="C633" s="11"/>
      <c r="D633" s="11"/>
      <c r="E633" s="11"/>
      <c r="F633" s="170"/>
      <c r="H633" s="35"/>
      <c r="I633" s="35"/>
      <c r="J633" s="35"/>
      <c r="K633" s="35"/>
      <c r="L633" s="162"/>
    </row>
    <row r="634" spans="3:12" s="12" customFormat="1" ht="11.25" x14ac:dyDescent="0.2">
      <c r="C634" s="11"/>
      <c r="D634" s="11"/>
      <c r="E634" s="11"/>
      <c r="F634" s="170"/>
      <c r="H634" s="35"/>
      <c r="I634" s="35"/>
      <c r="J634" s="35"/>
      <c r="K634" s="35"/>
      <c r="L634" s="162"/>
    </row>
    <row r="635" spans="3:12" s="12" customFormat="1" ht="11.25" x14ac:dyDescent="0.2">
      <c r="C635" s="11"/>
      <c r="D635" s="11"/>
      <c r="E635" s="11"/>
      <c r="F635" s="170"/>
      <c r="H635" s="35"/>
      <c r="I635" s="35"/>
      <c r="J635" s="35"/>
      <c r="K635" s="35"/>
      <c r="L635" s="162"/>
    </row>
    <row r="636" spans="3:12" s="12" customFormat="1" ht="11.25" x14ac:dyDescent="0.2">
      <c r="C636" s="11"/>
      <c r="D636" s="11"/>
      <c r="E636" s="11"/>
      <c r="F636" s="170"/>
      <c r="H636" s="35"/>
      <c r="I636" s="35"/>
      <c r="J636" s="35"/>
      <c r="K636" s="35"/>
      <c r="L636" s="162"/>
    </row>
    <row r="637" spans="3:12" s="12" customFormat="1" ht="11.25" x14ac:dyDescent="0.2">
      <c r="C637" s="11"/>
      <c r="D637" s="11"/>
      <c r="E637" s="11"/>
      <c r="F637" s="170"/>
      <c r="H637" s="35"/>
      <c r="I637" s="35"/>
      <c r="J637" s="35"/>
      <c r="K637" s="35"/>
      <c r="L637" s="162"/>
    </row>
    <row r="638" spans="3:12" s="12" customFormat="1" ht="11.25" x14ac:dyDescent="0.2">
      <c r="C638" s="11"/>
      <c r="D638" s="11"/>
      <c r="E638" s="11"/>
      <c r="F638" s="170"/>
      <c r="H638" s="35"/>
      <c r="I638" s="35"/>
      <c r="J638" s="35"/>
      <c r="K638" s="35"/>
      <c r="L638" s="162"/>
    </row>
    <row r="639" spans="3:12" s="12" customFormat="1" ht="11.25" x14ac:dyDescent="0.2">
      <c r="C639" s="11"/>
      <c r="D639" s="11"/>
      <c r="E639" s="11"/>
      <c r="F639" s="170"/>
      <c r="H639" s="35"/>
      <c r="I639" s="35"/>
      <c r="J639" s="35"/>
      <c r="K639" s="35"/>
      <c r="L639" s="162"/>
    </row>
    <row r="640" spans="3:12" s="12" customFormat="1" ht="11.25" x14ac:dyDescent="0.2">
      <c r="C640" s="11"/>
      <c r="D640" s="11"/>
      <c r="E640" s="11"/>
      <c r="F640" s="170"/>
      <c r="H640" s="35"/>
      <c r="I640" s="35"/>
      <c r="J640" s="35"/>
      <c r="K640" s="35"/>
      <c r="L640" s="162"/>
    </row>
    <row r="641" spans="3:12" s="12" customFormat="1" ht="11.25" x14ac:dyDescent="0.2">
      <c r="C641" s="11"/>
      <c r="D641" s="11"/>
      <c r="E641" s="11"/>
      <c r="F641" s="170"/>
      <c r="H641" s="35"/>
      <c r="I641" s="35"/>
      <c r="J641" s="35"/>
      <c r="K641" s="35"/>
      <c r="L641" s="162"/>
    </row>
    <row r="642" spans="3:12" s="12" customFormat="1" ht="11.25" x14ac:dyDescent="0.2">
      <c r="C642" s="11"/>
      <c r="D642" s="11"/>
      <c r="E642" s="11"/>
      <c r="F642" s="170"/>
      <c r="H642" s="35"/>
      <c r="I642" s="35"/>
      <c r="J642" s="35"/>
      <c r="K642" s="35"/>
      <c r="L642" s="162"/>
    </row>
    <row r="643" spans="3:12" s="12" customFormat="1" ht="11.25" x14ac:dyDescent="0.2">
      <c r="C643" s="11"/>
      <c r="D643" s="11"/>
      <c r="E643" s="11"/>
      <c r="F643" s="170"/>
      <c r="H643" s="35"/>
      <c r="I643" s="35"/>
      <c r="J643" s="35"/>
      <c r="K643" s="35"/>
      <c r="L643" s="162"/>
    </row>
    <row r="644" spans="3:12" s="12" customFormat="1" ht="11.25" x14ac:dyDescent="0.2">
      <c r="C644" s="11"/>
      <c r="D644" s="11"/>
      <c r="E644" s="11"/>
      <c r="F644" s="170"/>
      <c r="H644" s="35"/>
      <c r="I644" s="35"/>
      <c r="J644" s="35"/>
      <c r="K644" s="35"/>
      <c r="L644" s="162"/>
    </row>
    <row r="645" spans="3:12" s="12" customFormat="1" ht="11.25" x14ac:dyDescent="0.2">
      <c r="C645" s="11"/>
      <c r="D645" s="11"/>
      <c r="E645" s="11"/>
      <c r="F645" s="170"/>
      <c r="H645" s="35"/>
      <c r="I645" s="35"/>
      <c r="J645" s="35"/>
      <c r="K645" s="35"/>
      <c r="L645" s="162"/>
    </row>
    <row r="646" spans="3:12" s="12" customFormat="1" ht="11.25" x14ac:dyDescent="0.2">
      <c r="C646" s="11"/>
      <c r="D646" s="11"/>
      <c r="E646" s="11"/>
      <c r="F646" s="170"/>
      <c r="H646" s="35"/>
      <c r="I646" s="35"/>
      <c r="J646" s="35"/>
      <c r="K646" s="35"/>
      <c r="L646" s="162"/>
    </row>
    <row r="647" spans="3:12" s="12" customFormat="1" ht="11.25" x14ac:dyDescent="0.2">
      <c r="C647" s="11"/>
      <c r="D647" s="11"/>
      <c r="E647" s="11"/>
      <c r="F647" s="170"/>
      <c r="H647" s="35"/>
      <c r="I647" s="35"/>
      <c r="J647" s="35"/>
      <c r="K647" s="35"/>
      <c r="L647" s="162"/>
    </row>
    <row r="648" spans="3:12" s="12" customFormat="1" ht="11.25" x14ac:dyDescent="0.2">
      <c r="C648" s="11"/>
      <c r="D648" s="11"/>
      <c r="E648" s="11"/>
      <c r="F648" s="170"/>
      <c r="H648" s="35"/>
      <c r="I648" s="35"/>
      <c r="J648" s="35"/>
      <c r="K648" s="35"/>
      <c r="L648" s="162"/>
    </row>
    <row r="649" spans="3:12" s="12" customFormat="1" ht="11.25" x14ac:dyDescent="0.2">
      <c r="C649" s="11"/>
      <c r="D649" s="11"/>
      <c r="E649" s="11"/>
      <c r="F649" s="170"/>
      <c r="H649" s="35"/>
      <c r="I649" s="35"/>
      <c r="J649" s="35"/>
      <c r="K649" s="35"/>
      <c r="L649" s="162"/>
    </row>
    <row r="650" spans="3:12" s="12" customFormat="1" ht="11.25" x14ac:dyDescent="0.2">
      <c r="C650" s="11"/>
      <c r="D650" s="11"/>
      <c r="E650" s="11"/>
      <c r="F650" s="170"/>
      <c r="H650" s="35"/>
      <c r="I650" s="35"/>
      <c r="J650" s="35"/>
      <c r="K650" s="35"/>
      <c r="L650" s="162"/>
    </row>
    <row r="651" spans="3:12" s="12" customFormat="1" ht="11.25" x14ac:dyDescent="0.2">
      <c r="C651" s="11"/>
      <c r="D651" s="11"/>
      <c r="E651" s="11"/>
      <c r="F651" s="170"/>
      <c r="H651" s="35"/>
      <c r="I651" s="35"/>
      <c r="J651" s="35"/>
      <c r="K651" s="35"/>
      <c r="L651" s="162"/>
    </row>
    <row r="652" spans="3:12" s="12" customFormat="1" ht="11.25" x14ac:dyDescent="0.2">
      <c r="C652" s="11"/>
      <c r="D652" s="11"/>
      <c r="E652" s="11"/>
      <c r="F652" s="170"/>
      <c r="H652" s="35"/>
      <c r="I652" s="35"/>
      <c r="J652" s="35"/>
      <c r="K652" s="35"/>
      <c r="L652" s="162"/>
    </row>
  </sheetData>
  <sheetProtection password="C89E" sheet="1"/>
  <mergeCells count="22">
    <mergeCell ref="B15:B17"/>
    <mergeCell ref="C15:C17"/>
    <mergeCell ref="D15:D17"/>
    <mergeCell ref="E15:E17"/>
    <mergeCell ref="B33:B35"/>
    <mergeCell ref="C33:C35"/>
    <mergeCell ref="D33:D35"/>
    <mergeCell ref="E33:E35"/>
    <mergeCell ref="I15:I17"/>
    <mergeCell ref="J15:J17"/>
    <mergeCell ref="I33:I35"/>
    <mergeCell ref="F15:F17"/>
    <mergeCell ref="H15:H17"/>
    <mergeCell ref="J33:J35"/>
    <mergeCell ref="F33:F35"/>
    <mergeCell ref="H33:H35"/>
    <mergeCell ref="L15:L17"/>
    <mergeCell ref="K33:K35"/>
    <mergeCell ref="L33:L35"/>
    <mergeCell ref="J70:J72"/>
    <mergeCell ref="K70:K72"/>
    <mergeCell ref="K15:K17"/>
  </mergeCells>
  <phoneticPr fontId="3" type="noConversion"/>
  <dataValidations count="5">
    <dataValidation type="list" allowBlank="1" showInputMessage="1" showErrorMessage="1" sqref="D36:D45">
      <formula1>$K$102:$K$116</formula1>
    </dataValidation>
    <dataValidation type="list" allowBlank="1" showInputMessage="1" showErrorMessage="1" sqref="D18:D27">
      <formula1>$K$73:$K$84</formula1>
    </dataValidation>
    <dataValidation type="list" allowBlank="1" showInputMessage="1" showErrorMessage="1" sqref="J18:J27">
      <formula1>$K$86:$K$100</formula1>
    </dataValidation>
    <dataValidation type="list" allowBlank="1" showInputMessage="1" showErrorMessage="1" sqref="I18:I27 C18:C27 C36:C45 I36:I45">
      <formula1>$J$74:$J$75</formula1>
    </dataValidation>
    <dataValidation type="list" allowBlank="1" showInputMessage="1" showErrorMessage="1" sqref="J36:J45">
      <formula1>$K$118:$K$133</formula1>
    </dataValidation>
  </dataValidations>
  <hyperlinks>
    <hyperlink ref="A1" location="Index!A1" display="Index"/>
  </hyperlinks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opLeftCell="C1" zoomScale="120" zoomScaleNormal="120" workbookViewId="0">
      <pane xSplit="4" ySplit="18" topLeftCell="M34" activePane="bottomRight" state="frozen"/>
      <selection activeCell="C1" sqref="C1"/>
      <selection pane="topRight" activeCell="G1" sqref="G1"/>
      <selection pane="bottomLeft" activeCell="C19" sqref="C19"/>
      <selection pane="bottomRight" activeCell="N7" sqref="N7"/>
    </sheetView>
  </sheetViews>
  <sheetFormatPr defaultRowHeight="11.25" x14ac:dyDescent="0.2"/>
  <cols>
    <col min="1" max="1" width="5.140625" style="12" customWidth="1"/>
    <col min="2" max="2" width="5.28515625" style="12" bestFit="1" customWidth="1"/>
    <col min="3" max="3" width="5.85546875" style="12" customWidth="1"/>
    <col min="4" max="4" width="32.5703125" style="12" customWidth="1"/>
    <col min="5" max="5" width="12.7109375" style="69" customWidth="1"/>
    <col min="6" max="6" width="11" style="69" customWidth="1"/>
    <col min="7" max="7" width="12.42578125" style="69" customWidth="1"/>
    <col min="8" max="8" width="10.5703125" style="69" customWidth="1"/>
    <col min="9" max="9" width="12.7109375" style="12" customWidth="1"/>
    <col min="10" max="12" width="11.7109375" style="12" customWidth="1"/>
    <col min="13" max="13" width="12.7109375" style="12" customWidth="1"/>
    <col min="14" max="16" width="11.7109375" style="12" customWidth="1"/>
    <col min="17" max="20" width="20.7109375" style="12" customWidth="1"/>
    <col min="21" max="16384" width="9.140625" style="12"/>
  </cols>
  <sheetData>
    <row r="1" spans="1:19" ht="12.75" x14ac:dyDescent="0.2">
      <c r="A1" s="9" t="s">
        <v>171</v>
      </c>
    </row>
    <row r="3" spans="1:19" x14ac:dyDescent="0.2">
      <c r="C3" s="10" t="s">
        <v>146</v>
      </c>
      <c r="D3" s="33" t="s">
        <v>113</v>
      </c>
      <c r="E3" s="68"/>
    </row>
    <row r="4" spans="1:19" ht="15.75" customHeight="1" thickBot="1" x14ac:dyDescent="0.25">
      <c r="C4" s="10"/>
      <c r="D4" s="34"/>
      <c r="E4" s="70"/>
      <c r="G4" s="71"/>
      <c r="H4" s="72"/>
      <c r="I4" s="46"/>
      <c r="J4" s="46"/>
      <c r="K4" s="46"/>
      <c r="L4" s="46"/>
      <c r="M4" s="46"/>
      <c r="N4" s="46"/>
      <c r="O4" s="46"/>
      <c r="P4" s="46"/>
    </row>
    <row r="5" spans="1:19" ht="12.75" customHeight="1" x14ac:dyDescent="0.2">
      <c r="C5" s="377" t="s">
        <v>136</v>
      </c>
      <c r="D5" s="378"/>
      <c r="E5" s="379" t="str">
        <f>Index!$G$38</f>
        <v>FY 2013-14</v>
      </c>
      <c r="F5" s="380"/>
      <c r="G5" s="380"/>
      <c r="H5" s="381"/>
      <c r="I5" s="379" t="str">
        <f>Index!$G$39</f>
        <v>FY 2014-15</v>
      </c>
      <c r="J5" s="380"/>
      <c r="K5" s="380"/>
      <c r="L5" s="381"/>
      <c r="M5" s="379" t="str">
        <f>Index!$G$40</f>
        <v>FY 2015-16</v>
      </c>
      <c r="N5" s="380"/>
      <c r="O5" s="380"/>
      <c r="P5" s="381"/>
      <c r="Q5" s="365" t="s">
        <v>102</v>
      </c>
      <c r="R5" s="366"/>
      <c r="S5" s="367"/>
    </row>
    <row r="6" spans="1:19" ht="26.25" customHeight="1" x14ac:dyDescent="0.2">
      <c r="C6" s="372"/>
      <c r="D6" s="364"/>
      <c r="E6" s="382" t="s">
        <v>135</v>
      </c>
      <c r="F6" s="374" t="s">
        <v>157</v>
      </c>
      <c r="G6" s="383"/>
      <c r="H6" s="384"/>
      <c r="I6" s="373" t="s">
        <v>135</v>
      </c>
      <c r="J6" s="368" t="s">
        <v>157</v>
      </c>
      <c r="K6" s="369"/>
      <c r="L6" s="370"/>
      <c r="M6" s="368" t="s">
        <v>135</v>
      </c>
      <c r="N6" s="376" t="s">
        <v>157</v>
      </c>
      <c r="O6" s="369"/>
      <c r="P6" s="369"/>
      <c r="Q6" s="371" t="str">
        <f>E5</f>
        <v>FY 2013-14</v>
      </c>
      <c r="R6" s="374" t="str">
        <f>I5</f>
        <v>FY 2014-15</v>
      </c>
      <c r="S6" s="363" t="str">
        <f>M5</f>
        <v>FY 2015-16</v>
      </c>
    </row>
    <row r="7" spans="1:19" x14ac:dyDescent="0.2">
      <c r="C7" s="372"/>
      <c r="D7" s="364"/>
      <c r="E7" s="382"/>
      <c r="F7" s="73" t="s">
        <v>68</v>
      </c>
      <c r="G7" s="73" t="s">
        <v>18</v>
      </c>
      <c r="H7" s="200" t="s">
        <v>69</v>
      </c>
      <c r="I7" s="373"/>
      <c r="J7" s="193" t="s">
        <v>68</v>
      </c>
      <c r="K7" s="42" t="s">
        <v>18</v>
      </c>
      <c r="L7" s="204" t="s">
        <v>69</v>
      </c>
      <c r="M7" s="368"/>
      <c r="N7" s="42" t="s">
        <v>68</v>
      </c>
      <c r="O7" s="42" t="s">
        <v>18</v>
      </c>
      <c r="P7" s="42" t="s">
        <v>69</v>
      </c>
      <c r="Q7" s="372"/>
      <c r="R7" s="375"/>
      <c r="S7" s="364"/>
    </row>
    <row r="8" spans="1:19" x14ac:dyDescent="0.2">
      <c r="B8" s="12">
        <v>10011</v>
      </c>
      <c r="C8" s="222">
        <v>1</v>
      </c>
      <c r="D8" s="223" t="s">
        <v>114</v>
      </c>
      <c r="E8" s="224"/>
      <c r="F8" s="225"/>
      <c r="G8" s="225"/>
      <c r="H8" s="226"/>
      <c r="I8" s="227"/>
      <c r="J8" s="228"/>
      <c r="K8" s="228"/>
      <c r="L8" s="228"/>
      <c r="M8" s="228"/>
      <c r="N8" s="225"/>
      <c r="O8" s="225"/>
      <c r="P8" s="225"/>
      <c r="Q8" s="229"/>
      <c r="R8" s="230"/>
      <c r="S8" s="231"/>
    </row>
    <row r="9" spans="1:19" x14ac:dyDescent="0.2">
      <c r="B9" s="12">
        <v>10012</v>
      </c>
      <c r="C9" s="232">
        <v>2</v>
      </c>
      <c r="D9" s="233" t="s">
        <v>115</v>
      </c>
      <c r="E9" s="234"/>
      <c r="F9" s="225"/>
      <c r="G9" s="235"/>
      <c r="H9" s="236"/>
      <c r="I9" s="227"/>
      <c r="J9" s="228"/>
      <c r="K9" s="228"/>
      <c r="L9" s="235"/>
      <c r="M9" s="228"/>
      <c r="N9" s="225"/>
      <c r="O9" s="235"/>
      <c r="P9" s="235"/>
      <c r="Q9" s="238"/>
      <c r="R9" s="239"/>
      <c r="S9" s="240"/>
    </row>
    <row r="10" spans="1:19" x14ac:dyDescent="0.2">
      <c r="B10" s="12">
        <v>10013</v>
      </c>
      <c r="C10" s="232">
        <v>3</v>
      </c>
      <c r="D10" s="233" t="s">
        <v>116</v>
      </c>
      <c r="E10" s="234"/>
      <c r="F10" s="225"/>
      <c r="G10" s="235"/>
      <c r="H10" s="235"/>
      <c r="I10" s="227"/>
      <c r="J10" s="237"/>
      <c r="K10" s="237"/>
      <c r="L10" s="237"/>
      <c r="M10" s="228"/>
      <c r="N10" s="235"/>
      <c r="O10" s="235"/>
      <c r="P10" s="235"/>
      <c r="Q10" s="238"/>
      <c r="R10" s="239"/>
      <c r="S10" s="240"/>
    </row>
    <row r="11" spans="1:19" x14ac:dyDescent="0.2">
      <c r="B11" s="12">
        <v>10020</v>
      </c>
      <c r="C11" s="232">
        <v>4</v>
      </c>
      <c r="D11" s="233" t="s">
        <v>122</v>
      </c>
      <c r="E11" s="234"/>
      <c r="F11" s="225"/>
      <c r="G11" s="235"/>
      <c r="H11" s="236"/>
      <c r="I11" s="227"/>
      <c r="J11" s="228"/>
      <c r="K11" s="228"/>
      <c r="L11" s="235"/>
      <c r="M11" s="228"/>
      <c r="N11" s="225"/>
      <c r="O11" s="235"/>
      <c r="P11" s="235"/>
      <c r="Q11" s="238"/>
      <c r="R11" s="239"/>
      <c r="S11" s="240"/>
    </row>
    <row r="12" spans="1:19" x14ac:dyDescent="0.2">
      <c r="B12" s="12">
        <v>10021</v>
      </c>
      <c r="C12" s="241">
        <v>5</v>
      </c>
      <c r="D12" s="242" t="s">
        <v>132</v>
      </c>
      <c r="E12" s="243"/>
      <c r="F12" s="225"/>
      <c r="G12" s="244"/>
      <c r="H12" s="245"/>
      <c r="I12" s="227"/>
      <c r="J12" s="228"/>
      <c r="K12" s="228"/>
      <c r="L12" s="244"/>
      <c r="M12" s="228"/>
      <c r="N12" s="225"/>
      <c r="O12" s="244"/>
      <c r="P12" s="244"/>
      <c r="Q12" s="247"/>
      <c r="R12" s="248"/>
      <c r="S12" s="249"/>
    </row>
    <row r="13" spans="1:19" ht="11.25" customHeight="1" x14ac:dyDescent="0.2">
      <c r="B13" s="12">
        <v>10014</v>
      </c>
      <c r="C13" s="206">
        <v>6</v>
      </c>
      <c r="D13" s="207" t="s">
        <v>137</v>
      </c>
      <c r="E13" s="202">
        <f t="shared" ref="E13:P13" si="0">SUM(E8:E12)</f>
        <v>0</v>
      </c>
      <c r="F13" s="63">
        <f t="shared" si="0"/>
        <v>0</v>
      </c>
      <c r="G13" s="63">
        <f t="shared" si="0"/>
        <v>0</v>
      </c>
      <c r="H13" s="196">
        <f t="shared" si="0"/>
        <v>0</v>
      </c>
      <c r="I13" s="195">
        <f t="shared" si="0"/>
        <v>0</v>
      </c>
      <c r="J13" s="194">
        <f t="shared" si="0"/>
        <v>0</v>
      </c>
      <c r="K13" s="63">
        <f t="shared" si="0"/>
        <v>0</v>
      </c>
      <c r="L13" s="196">
        <f t="shared" si="0"/>
        <v>0</v>
      </c>
      <c r="M13" s="194">
        <f t="shared" si="0"/>
        <v>0</v>
      </c>
      <c r="N13" s="63">
        <f t="shared" si="0"/>
        <v>0</v>
      </c>
      <c r="O13" s="63">
        <f t="shared" si="0"/>
        <v>0</v>
      </c>
      <c r="P13" s="63">
        <f t="shared" si="0"/>
        <v>0</v>
      </c>
      <c r="Q13" s="211"/>
      <c r="R13" s="80"/>
      <c r="S13" s="212"/>
    </row>
    <row r="14" spans="1:19" x14ac:dyDescent="0.2">
      <c r="B14" s="12">
        <v>10015</v>
      </c>
      <c r="C14" s="222">
        <v>7</v>
      </c>
      <c r="D14" s="223" t="s">
        <v>117</v>
      </c>
      <c r="E14" s="224"/>
      <c r="F14" s="225"/>
      <c r="G14" s="225"/>
      <c r="H14" s="226"/>
      <c r="I14" s="227"/>
      <c r="J14" s="237"/>
      <c r="K14" s="237"/>
      <c r="L14" s="237"/>
      <c r="M14" s="228"/>
      <c r="N14" s="225"/>
      <c r="O14" s="225"/>
      <c r="P14" s="225"/>
      <c r="Q14" s="229"/>
      <c r="R14" s="230"/>
      <c r="S14" s="231"/>
    </row>
    <row r="15" spans="1:19" x14ac:dyDescent="0.2">
      <c r="B15" s="12">
        <v>10016</v>
      </c>
      <c r="C15" s="232">
        <v>8</v>
      </c>
      <c r="D15" s="233" t="s">
        <v>118</v>
      </c>
      <c r="E15" s="234"/>
      <c r="F15" s="225"/>
      <c r="G15" s="235"/>
      <c r="H15" s="236"/>
      <c r="I15" s="227"/>
      <c r="J15" s="237"/>
      <c r="K15" s="235"/>
      <c r="L15" s="236"/>
      <c r="M15" s="228"/>
      <c r="N15" s="235"/>
      <c r="O15" s="235"/>
      <c r="P15" s="235"/>
      <c r="Q15" s="238"/>
      <c r="R15" s="239"/>
      <c r="S15" s="240"/>
    </row>
    <row r="16" spans="1:19" x14ac:dyDescent="0.2">
      <c r="B16" s="12">
        <v>10017</v>
      </c>
      <c r="C16" s="232">
        <v>9</v>
      </c>
      <c r="D16" s="233" t="s">
        <v>119</v>
      </c>
      <c r="E16" s="234"/>
      <c r="F16" s="225"/>
      <c r="G16" s="235"/>
      <c r="H16" s="236"/>
      <c r="I16" s="227"/>
      <c r="J16" s="237"/>
      <c r="K16" s="235"/>
      <c r="L16" s="236"/>
      <c r="M16" s="228"/>
      <c r="N16" s="235"/>
      <c r="O16" s="235"/>
      <c r="P16" s="235"/>
      <c r="Q16" s="238"/>
      <c r="R16" s="239"/>
      <c r="S16" s="240"/>
    </row>
    <row r="17" spans="2:19" x14ac:dyDescent="0.2">
      <c r="B17" s="12">
        <v>10018</v>
      </c>
      <c r="C17" s="241">
        <v>10</v>
      </c>
      <c r="D17" s="242" t="s">
        <v>120</v>
      </c>
      <c r="E17" s="243"/>
      <c r="F17" s="225"/>
      <c r="G17" s="244"/>
      <c r="H17" s="245"/>
      <c r="I17" s="227"/>
      <c r="J17" s="246"/>
      <c r="K17" s="244"/>
      <c r="L17" s="245"/>
      <c r="M17" s="228"/>
      <c r="N17" s="225"/>
      <c r="O17" s="244"/>
      <c r="P17" s="244"/>
      <c r="Q17" s="247"/>
      <c r="R17" s="248"/>
      <c r="S17" s="249"/>
    </row>
    <row r="18" spans="2:19" x14ac:dyDescent="0.2">
      <c r="B18" s="12">
        <v>10019</v>
      </c>
      <c r="C18" s="206">
        <v>11</v>
      </c>
      <c r="D18" s="208" t="s">
        <v>138</v>
      </c>
      <c r="E18" s="202">
        <f>SUM(E14:E17)</f>
        <v>0</v>
      </c>
      <c r="F18" s="63">
        <f t="shared" ref="F18:P18" si="1">SUM(F14:F17)</f>
        <v>0</v>
      </c>
      <c r="G18" s="63">
        <f t="shared" si="1"/>
        <v>0</v>
      </c>
      <c r="H18" s="196">
        <f t="shared" si="1"/>
        <v>0</v>
      </c>
      <c r="I18" s="195">
        <f t="shared" si="1"/>
        <v>0</v>
      </c>
      <c r="J18" s="194">
        <f t="shared" si="1"/>
        <v>0</v>
      </c>
      <c r="K18" s="63">
        <f t="shared" si="1"/>
        <v>0</v>
      </c>
      <c r="L18" s="196">
        <f t="shared" si="1"/>
        <v>0</v>
      </c>
      <c r="M18" s="194">
        <f t="shared" si="1"/>
        <v>0</v>
      </c>
      <c r="N18" s="63">
        <f t="shared" si="1"/>
        <v>0</v>
      </c>
      <c r="O18" s="63">
        <f t="shared" si="1"/>
        <v>0</v>
      </c>
      <c r="P18" s="63">
        <f t="shared" si="1"/>
        <v>0</v>
      </c>
      <c r="Q18" s="213"/>
      <c r="R18" s="81"/>
      <c r="S18" s="214"/>
    </row>
    <row r="19" spans="2:19" ht="12" thickBot="1" x14ac:dyDescent="0.25">
      <c r="B19" s="12">
        <v>10003</v>
      </c>
      <c r="C19" s="209">
        <v>12</v>
      </c>
      <c r="D19" s="210" t="s">
        <v>139</v>
      </c>
      <c r="E19" s="203">
        <f>E13+E18</f>
        <v>0</v>
      </c>
      <c r="F19" s="198">
        <f>F13+F18</f>
        <v>0</v>
      </c>
      <c r="G19" s="198">
        <f>G13+G18</f>
        <v>0</v>
      </c>
      <c r="H19" s="199">
        <f>H13+H18</f>
        <v>0</v>
      </c>
      <c r="I19" s="197">
        <f>I13+I18</f>
        <v>0</v>
      </c>
      <c r="J19" s="205">
        <f t="shared" ref="J19:P19" si="2">J13+J18</f>
        <v>0</v>
      </c>
      <c r="K19" s="198">
        <f t="shared" si="2"/>
        <v>0</v>
      </c>
      <c r="L19" s="199">
        <f t="shared" si="2"/>
        <v>0</v>
      </c>
      <c r="M19" s="194">
        <f t="shared" si="2"/>
        <v>0</v>
      </c>
      <c r="N19" s="63">
        <f t="shared" si="2"/>
        <v>0</v>
      </c>
      <c r="O19" s="63">
        <f t="shared" si="2"/>
        <v>0</v>
      </c>
      <c r="P19" s="63">
        <f t="shared" si="2"/>
        <v>0</v>
      </c>
      <c r="Q19" s="215"/>
      <c r="R19" s="216"/>
      <c r="S19" s="217"/>
    </row>
    <row r="20" spans="2:19" x14ac:dyDescent="0.2">
      <c r="C20" s="218"/>
      <c r="D20" s="219"/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0"/>
      <c r="R20" s="220"/>
      <c r="S20" s="220"/>
    </row>
    <row r="21" spans="2:19" x14ac:dyDescent="0.2">
      <c r="C21" s="218"/>
      <c r="D21" s="219"/>
      <c r="E21" s="221"/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0"/>
      <c r="R21" s="220"/>
      <c r="S21" s="220"/>
    </row>
    <row r="22" spans="2:19" x14ac:dyDescent="0.2">
      <c r="C22" s="218"/>
      <c r="D22" s="219"/>
      <c r="E22" s="221"/>
      <c r="F22" s="221"/>
      <c r="G22" s="221"/>
      <c r="H22" s="221"/>
      <c r="I22" s="221"/>
      <c r="J22" s="221"/>
      <c r="K22" s="221"/>
      <c r="L22" s="221"/>
      <c r="M22" s="221"/>
      <c r="N22" s="221"/>
      <c r="O22" s="221"/>
      <c r="P22" s="221"/>
      <c r="Q22" s="220"/>
      <c r="R22" s="220"/>
      <c r="S22" s="220"/>
    </row>
    <row r="23" spans="2:19" ht="12" thickBot="1" x14ac:dyDescent="0.25"/>
    <row r="24" spans="2:19" x14ac:dyDescent="0.2">
      <c r="C24" s="377" t="s">
        <v>136</v>
      </c>
      <c r="D24" s="378"/>
      <c r="E24" s="379" t="str">
        <f>Index!$G$41</f>
        <v>FY 2016-17</v>
      </c>
      <c r="F24" s="380"/>
      <c r="G24" s="380"/>
      <c r="H24" s="381"/>
      <c r="I24" s="379" t="str">
        <f>Index!$G$42</f>
        <v>FY 2017-18</v>
      </c>
      <c r="J24" s="380"/>
      <c r="K24" s="380"/>
      <c r="L24" s="381"/>
      <c r="M24" s="379" t="str">
        <f>Index!$G$43</f>
        <v>FY 2018-19</v>
      </c>
      <c r="N24" s="380"/>
      <c r="O24" s="380"/>
      <c r="P24" s="381"/>
      <c r="Q24" s="365" t="s">
        <v>102</v>
      </c>
      <c r="R24" s="366"/>
      <c r="S24" s="367"/>
    </row>
    <row r="25" spans="2:19" ht="24.75" customHeight="1" x14ac:dyDescent="0.2">
      <c r="C25" s="372"/>
      <c r="D25" s="364"/>
      <c r="E25" s="373" t="s">
        <v>135</v>
      </c>
      <c r="F25" s="376" t="s">
        <v>157</v>
      </c>
      <c r="G25" s="369"/>
      <c r="H25" s="370"/>
      <c r="I25" s="373" t="s">
        <v>135</v>
      </c>
      <c r="J25" s="368" t="s">
        <v>157</v>
      </c>
      <c r="K25" s="369"/>
      <c r="L25" s="370"/>
      <c r="M25" s="373" t="s">
        <v>135</v>
      </c>
      <c r="N25" s="368" t="s">
        <v>157</v>
      </c>
      <c r="O25" s="369"/>
      <c r="P25" s="370"/>
      <c r="Q25" s="371" t="str">
        <f>E24</f>
        <v>FY 2016-17</v>
      </c>
      <c r="R25" s="374" t="str">
        <f>I24</f>
        <v>FY 2017-18</v>
      </c>
      <c r="S25" s="363" t="str">
        <f>M24</f>
        <v>FY 2018-19</v>
      </c>
    </row>
    <row r="26" spans="2:19" x14ac:dyDescent="0.2">
      <c r="C26" s="372"/>
      <c r="D26" s="364"/>
      <c r="E26" s="373"/>
      <c r="F26" s="42" t="s">
        <v>68</v>
      </c>
      <c r="G26" s="42" t="s">
        <v>18</v>
      </c>
      <c r="H26" s="204" t="s">
        <v>69</v>
      </c>
      <c r="I26" s="373"/>
      <c r="J26" s="193" t="s">
        <v>68</v>
      </c>
      <c r="K26" s="42" t="s">
        <v>18</v>
      </c>
      <c r="L26" s="204" t="s">
        <v>69</v>
      </c>
      <c r="M26" s="373"/>
      <c r="N26" s="193" t="s">
        <v>68</v>
      </c>
      <c r="O26" s="42" t="s">
        <v>18</v>
      </c>
      <c r="P26" s="204" t="s">
        <v>69</v>
      </c>
      <c r="Q26" s="372"/>
      <c r="R26" s="375"/>
      <c r="S26" s="364"/>
    </row>
    <row r="27" spans="2:19" x14ac:dyDescent="0.2">
      <c r="C27" s="222">
        <v>1</v>
      </c>
      <c r="D27" s="223" t="s">
        <v>114</v>
      </c>
      <c r="E27" s="227"/>
      <c r="F27" s="225"/>
      <c r="G27" s="225"/>
      <c r="H27" s="226"/>
      <c r="I27" s="227">
        <f>'[1]1|ARR'!$J9</f>
        <v>472.27376592000007</v>
      </c>
      <c r="J27" s="225">
        <f>I27</f>
        <v>472.27376592000007</v>
      </c>
      <c r="K27" s="225"/>
      <c r="L27" s="226"/>
      <c r="M27" s="227">
        <f>'[2]1|ARR'!$K9</f>
        <v>448.50877154160003</v>
      </c>
      <c r="N27" s="228"/>
      <c r="O27" s="228"/>
      <c r="P27" s="228">
        <f>'[3]Exp-Classify'!E32</f>
        <v>0</v>
      </c>
      <c r="Q27" s="229"/>
      <c r="R27" s="230"/>
      <c r="S27" s="231"/>
    </row>
    <row r="28" spans="2:19" x14ac:dyDescent="0.2">
      <c r="C28" s="232">
        <v>2</v>
      </c>
      <c r="D28" s="233" t="s">
        <v>115</v>
      </c>
      <c r="E28" s="227"/>
      <c r="F28" s="225"/>
      <c r="G28" s="235"/>
      <c r="H28" s="236"/>
      <c r="I28" s="227">
        <f>'[1]1|ARR'!$J10</f>
        <v>13.039941525480003</v>
      </c>
      <c r="J28" s="225">
        <f>I28</f>
        <v>13.039941525480003</v>
      </c>
      <c r="K28" s="235"/>
      <c r="L28" s="236"/>
      <c r="M28" s="227">
        <f>'[2]1|ARR'!$K10</f>
        <v>10.985349998699999</v>
      </c>
      <c r="N28" s="228"/>
      <c r="O28" s="235"/>
      <c r="P28" s="236"/>
      <c r="Q28" s="238"/>
      <c r="R28" s="239"/>
      <c r="S28" s="240"/>
    </row>
    <row r="29" spans="2:19" x14ac:dyDescent="0.2">
      <c r="C29" s="232">
        <v>3</v>
      </c>
      <c r="D29" s="233" t="s">
        <v>116</v>
      </c>
      <c r="E29" s="227"/>
      <c r="F29" s="235"/>
      <c r="G29" s="235"/>
      <c r="H29" s="235"/>
      <c r="I29" s="227">
        <f>'[1]1|ARR'!$J11</f>
        <v>1632.93</v>
      </c>
      <c r="J29" s="235">
        <f>'[4]Exp-Classify'!$C$33</f>
        <v>1608.64</v>
      </c>
      <c r="K29" s="235">
        <f>'[4]Exp-Classify'!$D$33</f>
        <v>72.94</v>
      </c>
      <c r="L29" s="236">
        <f>'[4]Exp-Classify'!$E$33</f>
        <v>238.89000000000001</v>
      </c>
      <c r="M29" s="227">
        <f>'[2]1|ARR'!$K11</f>
        <v>1920.4699999999998</v>
      </c>
      <c r="N29" s="237"/>
      <c r="O29" s="237"/>
      <c r="P29" s="237"/>
      <c r="Q29" s="238"/>
      <c r="R29" s="239"/>
      <c r="S29" s="240"/>
    </row>
    <row r="30" spans="2:19" x14ac:dyDescent="0.2">
      <c r="C30" s="232">
        <v>4</v>
      </c>
      <c r="D30" s="233" t="s">
        <v>122</v>
      </c>
      <c r="E30" s="227"/>
      <c r="F30" s="225"/>
      <c r="G30" s="235"/>
      <c r="H30" s="236"/>
      <c r="I30" s="227">
        <f>'[1]1|ARR'!$J$12</f>
        <v>372.48360404996401</v>
      </c>
      <c r="J30" s="225">
        <f>I30</f>
        <v>372.48360404996401</v>
      </c>
      <c r="K30" s="235"/>
      <c r="L30" s="236"/>
      <c r="M30" s="227">
        <f>'[2]1|ARR'!$K12</f>
        <v>332.6556064806984</v>
      </c>
      <c r="N30" s="228"/>
      <c r="O30" s="235"/>
      <c r="P30" s="236"/>
      <c r="Q30" s="238"/>
      <c r="R30" s="239"/>
      <c r="S30" s="240"/>
    </row>
    <row r="31" spans="2:19" x14ac:dyDescent="0.2">
      <c r="C31" s="241">
        <v>5</v>
      </c>
      <c r="D31" s="242" t="s">
        <v>132</v>
      </c>
      <c r="E31" s="227"/>
      <c r="F31" s="225"/>
      <c r="G31" s="244"/>
      <c r="H31" s="245"/>
      <c r="I31" s="227">
        <f>'[1]1|ARR'!$J13</f>
        <v>3.3249049999999998</v>
      </c>
      <c r="J31" s="225">
        <f>I31</f>
        <v>3.3249049999999998</v>
      </c>
      <c r="K31" s="244"/>
      <c r="L31" s="245"/>
      <c r="M31" s="227">
        <f>'[2]1|ARR'!$K13</f>
        <v>0.87466500000000003</v>
      </c>
      <c r="N31" s="228"/>
      <c r="O31" s="244"/>
      <c r="P31" s="245"/>
      <c r="Q31" s="247"/>
      <c r="R31" s="248"/>
      <c r="S31" s="249"/>
    </row>
    <row r="32" spans="2:19" x14ac:dyDescent="0.2">
      <c r="C32" s="206">
        <v>6</v>
      </c>
      <c r="D32" s="207" t="s">
        <v>137</v>
      </c>
      <c r="E32" s="195">
        <f>SUM(E27:E31)</f>
        <v>0</v>
      </c>
      <c r="F32" s="63">
        <f>SUM(F27:F31)</f>
        <v>0</v>
      </c>
      <c r="G32" s="63">
        <f>SUM(G27:G31)</f>
        <v>0</v>
      </c>
      <c r="H32" s="196">
        <f>SUM(H27:H31)</f>
        <v>0</v>
      </c>
      <c r="I32" s="195">
        <f t="shared" ref="I32:P32" si="3">SUM(I27:I31)</f>
        <v>2494.0522164954441</v>
      </c>
      <c r="J32" s="194">
        <f t="shared" si="3"/>
        <v>2469.7622164954441</v>
      </c>
      <c r="K32" s="63">
        <f t="shared" si="3"/>
        <v>72.94</v>
      </c>
      <c r="L32" s="196">
        <f t="shared" si="3"/>
        <v>238.89000000000001</v>
      </c>
      <c r="M32" s="195">
        <f t="shared" si="3"/>
        <v>2713.4943930209979</v>
      </c>
      <c r="N32" s="194">
        <f t="shared" si="3"/>
        <v>0</v>
      </c>
      <c r="O32" s="63">
        <f t="shared" si="3"/>
        <v>0</v>
      </c>
      <c r="P32" s="196">
        <f t="shared" si="3"/>
        <v>0</v>
      </c>
      <c r="Q32" s="211"/>
      <c r="R32" s="80"/>
      <c r="S32" s="212"/>
    </row>
    <row r="33" spans="3:19" x14ac:dyDescent="0.2">
      <c r="C33" s="222">
        <v>7</v>
      </c>
      <c r="D33" s="223" t="s">
        <v>117</v>
      </c>
      <c r="E33" s="227"/>
      <c r="F33" s="235"/>
      <c r="G33" s="235"/>
      <c r="H33" s="226"/>
      <c r="I33" s="227">
        <f>J33+K33</f>
        <v>9470.541572337037</v>
      </c>
      <c r="J33" s="228">
        <f>'[4]Exp-Classify'!$C$31</f>
        <v>3435.9889511025794</v>
      </c>
      <c r="K33" s="225">
        <f>'[4]Exp-Classify'!$D$31</f>
        <v>6034.5526212344575</v>
      </c>
      <c r="L33" s="226"/>
      <c r="M33" s="227">
        <f>'[2]1|ARR'!$K15</f>
        <v>9470.5415723370352</v>
      </c>
      <c r="N33" s="228"/>
      <c r="O33" s="228"/>
      <c r="P33" s="228">
        <f>'[3]Exp-Classify'!E31</f>
        <v>0</v>
      </c>
      <c r="Q33" s="229"/>
      <c r="R33" s="230"/>
      <c r="S33" s="231"/>
    </row>
    <row r="34" spans="3:19" x14ac:dyDescent="0.2">
      <c r="C34" s="232">
        <v>8</v>
      </c>
      <c r="D34" s="233" t="s">
        <v>118</v>
      </c>
      <c r="E34" s="227"/>
      <c r="F34" s="235"/>
      <c r="G34" s="235"/>
      <c r="H34" s="235"/>
      <c r="I34" s="227">
        <f>'[1]1|ARR'!J16</f>
        <v>46.516046470990879</v>
      </c>
      <c r="J34" s="235"/>
      <c r="K34" s="235"/>
      <c r="L34" s="235">
        <f>I34</f>
        <v>46.516046470990879</v>
      </c>
      <c r="M34" s="227">
        <f>'[2]1|ARR'!$K16</f>
        <v>53.14846052669364</v>
      </c>
      <c r="N34" s="237"/>
      <c r="O34" s="237"/>
      <c r="P34" s="237"/>
      <c r="Q34" s="238"/>
      <c r="R34" s="239"/>
      <c r="S34" s="240"/>
    </row>
    <row r="35" spans="3:19" x14ac:dyDescent="0.2">
      <c r="C35" s="232">
        <v>9</v>
      </c>
      <c r="D35" s="233" t="s">
        <v>119</v>
      </c>
      <c r="E35" s="227"/>
      <c r="F35" s="235"/>
      <c r="G35" s="235"/>
      <c r="H35" s="235"/>
      <c r="I35" s="227">
        <f>'[1]1|ARR'!J17</f>
        <v>13.143550000000001</v>
      </c>
      <c r="J35" s="235"/>
      <c r="K35" s="235"/>
      <c r="L35" s="235">
        <f>I35</f>
        <v>13.143550000000001</v>
      </c>
      <c r="M35" s="227">
        <f>'[2]1|ARR'!$K17</f>
        <v>16.160699999999999</v>
      </c>
      <c r="N35" s="237"/>
      <c r="O35" s="237"/>
      <c r="P35" s="237"/>
      <c r="Q35" s="238"/>
      <c r="R35" s="239"/>
      <c r="S35" s="240"/>
    </row>
    <row r="36" spans="3:19" x14ac:dyDescent="0.2">
      <c r="C36" s="241">
        <v>10</v>
      </c>
      <c r="D36" s="242" t="s">
        <v>120</v>
      </c>
      <c r="E36" s="227"/>
      <c r="F36" s="225"/>
      <c r="G36" s="244"/>
      <c r="H36" s="245"/>
      <c r="I36" s="227">
        <f>'[1]1|ARR'!J18</f>
        <v>5.7461382813999995</v>
      </c>
      <c r="J36" s="225">
        <f>I36</f>
        <v>5.7461382813999995</v>
      </c>
      <c r="K36" s="244"/>
      <c r="L36" s="245"/>
      <c r="M36" s="227">
        <f>'[2]1|ARR'!$K18</f>
        <v>2.0546473089499999</v>
      </c>
      <c r="N36" s="237"/>
      <c r="O36" s="237"/>
      <c r="P36" s="237"/>
      <c r="Q36" s="247"/>
      <c r="R36" s="248"/>
      <c r="S36" s="249"/>
    </row>
    <row r="37" spans="3:19" x14ac:dyDescent="0.2">
      <c r="C37" s="206">
        <v>11</v>
      </c>
      <c r="D37" s="208" t="s">
        <v>138</v>
      </c>
      <c r="E37" s="195">
        <f>SUM(E33:E36)</f>
        <v>0</v>
      </c>
      <c r="F37" s="63">
        <f>SUM(F33:F36)</f>
        <v>0</v>
      </c>
      <c r="G37" s="63">
        <f>SUM(G33:G36)</f>
        <v>0</v>
      </c>
      <c r="H37" s="196">
        <f>SUM(H33:H36)</f>
        <v>0</v>
      </c>
      <c r="I37" s="195">
        <f t="shared" ref="I37:P37" si="4">SUM(I33:I36)</f>
        <v>9535.9473070894292</v>
      </c>
      <c r="J37" s="194">
        <f t="shared" si="4"/>
        <v>3441.7350893839794</v>
      </c>
      <c r="K37" s="63">
        <f t="shared" si="4"/>
        <v>6034.5526212344575</v>
      </c>
      <c r="L37" s="196">
        <f t="shared" si="4"/>
        <v>59.659596470990877</v>
      </c>
      <c r="M37" s="195">
        <f t="shared" si="4"/>
        <v>9541.9053801726805</v>
      </c>
      <c r="N37" s="194">
        <f t="shared" si="4"/>
        <v>0</v>
      </c>
      <c r="O37" s="63">
        <f t="shared" si="4"/>
        <v>0</v>
      </c>
      <c r="P37" s="196">
        <f t="shared" si="4"/>
        <v>0</v>
      </c>
      <c r="Q37" s="213"/>
      <c r="R37" s="81"/>
      <c r="S37" s="214"/>
    </row>
    <row r="38" spans="3:19" ht="12" thickBot="1" x14ac:dyDescent="0.25">
      <c r="C38" s="209">
        <v>12</v>
      </c>
      <c r="D38" s="210" t="s">
        <v>139</v>
      </c>
      <c r="E38" s="197">
        <f t="shared" ref="E38:P38" si="5">E32+E37</f>
        <v>0</v>
      </c>
      <c r="F38" s="198">
        <f t="shared" si="5"/>
        <v>0</v>
      </c>
      <c r="G38" s="198">
        <f t="shared" si="5"/>
        <v>0</v>
      </c>
      <c r="H38" s="199">
        <f t="shared" si="5"/>
        <v>0</v>
      </c>
      <c r="I38" s="197">
        <f t="shared" si="5"/>
        <v>12029.999523584873</v>
      </c>
      <c r="J38" s="205">
        <f t="shared" si="5"/>
        <v>5911.4973058794239</v>
      </c>
      <c r="K38" s="198">
        <f t="shared" si="5"/>
        <v>6107.4926212344571</v>
      </c>
      <c r="L38" s="199">
        <f t="shared" si="5"/>
        <v>298.54959647099088</v>
      </c>
      <c r="M38" s="197">
        <f t="shared" si="5"/>
        <v>12255.399773193678</v>
      </c>
      <c r="N38" s="205">
        <f t="shared" si="5"/>
        <v>0</v>
      </c>
      <c r="O38" s="198">
        <f t="shared" si="5"/>
        <v>0</v>
      </c>
      <c r="P38" s="199">
        <f t="shared" si="5"/>
        <v>0</v>
      </c>
      <c r="Q38" s="215"/>
      <c r="R38" s="216"/>
      <c r="S38" s="217"/>
    </row>
  </sheetData>
  <sheetProtection password="C89E" sheet="1"/>
  <mergeCells count="28">
    <mergeCell ref="F6:H6"/>
    <mergeCell ref="M5:P5"/>
    <mergeCell ref="R6:R7"/>
    <mergeCell ref="I5:L5"/>
    <mergeCell ref="J6:L6"/>
    <mergeCell ref="I6:I7"/>
    <mergeCell ref="I25:I26"/>
    <mergeCell ref="J25:L25"/>
    <mergeCell ref="R25:R26"/>
    <mergeCell ref="N6:P6"/>
    <mergeCell ref="C24:D26"/>
    <mergeCell ref="I24:L24"/>
    <mergeCell ref="C5:D7"/>
    <mergeCell ref="E24:H24"/>
    <mergeCell ref="M25:M26"/>
    <mergeCell ref="E25:E26"/>
    <mergeCell ref="F25:H25"/>
    <mergeCell ref="M24:P24"/>
    <mergeCell ref="Q5:S5"/>
    <mergeCell ref="M6:M7"/>
    <mergeCell ref="E5:H5"/>
    <mergeCell ref="E6:E7"/>
    <mergeCell ref="S25:S26"/>
    <mergeCell ref="Q24:S24"/>
    <mergeCell ref="N25:P25"/>
    <mergeCell ref="Q6:Q7"/>
    <mergeCell ref="Q25:Q26"/>
    <mergeCell ref="S6:S7"/>
  </mergeCells>
  <phoneticPr fontId="3" type="noConversion"/>
  <dataValidations count="1">
    <dataValidation type="decimal" allowBlank="1" showInputMessage="1" showErrorMessage="1" sqref="E25:P65536 I6:P23 I1:P4 E1:H4 E6:H23">
      <formula1>-99999999999999900</formula1>
      <formula2>999999999999999000</formula2>
    </dataValidation>
  </dataValidations>
  <hyperlinks>
    <hyperlink ref="A1" location="Index!A1" display="Index"/>
  </hyperlinks>
  <printOptions horizontalCentered="1" verticalCentered="1"/>
  <pageMargins left="0.15748031496062992" right="0.15748031496062992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opLeftCell="B1" workbookViewId="0">
      <pane xSplit="2" ySplit="6" topLeftCell="D19" activePane="bottomRight" state="frozen"/>
      <selection activeCell="B1" sqref="B1"/>
      <selection pane="topRight" activeCell="D1" sqref="D1"/>
      <selection pane="bottomLeft" activeCell="B7" sqref="B7"/>
      <selection pane="bottomRight" activeCell="G33" sqref="G33"/>
    </sheetView>
  </sheetViews>
  <sheetFormatPr defaultRowHeight="11.25" x14ac:dyDescent="0.2"/>
  <cols>
    <col min="1" max="1" width="0" style="38" hidden="1" customWidth="1"/>
    <col min="2" max="2" width="32.85546875" style="38" customWidth="1"/>
    <col min="3" max="3" width="12.7109375" style="38" customWidth="1"/>
    <col min="4" max="6" width="9.42578125" style="38" customWidth="1"/>
    <col min="7" max="7" width="12.7109375" style="38" customWidth="1"/>
    <col min="8" max="10" width="9.42578125" style="38" customWidth="1"/>
    <col min="11" max="11" width="12.7109375" style="38" customWidth="1"/>
    <col min="12" max="14" width="9.42578125" style="38" customWidth="1"/>
    <col min="15" max="17" width="20.7109375" style="38" customWidth="1"/>
    <col min="18" max="18" width="2.28515625" style="38" customWidth="1"/>
    <col min="19" max="16384" width="9.140625" style="38"/>
  </cols>
  <sheetData>
    <row r="1" spans="1:17" ht="12.75" x14ac:dyDescent="0.2">
      <c r="B1" s="9" t="s">
        <v>171</v>
      </c>
    </row>
    <row r="2" spans="1:17" x14ac:dyDescent="0.2">
      <c r="B2" s="37" t="s">
        <v>147</v>
      </c>
      <c r="C2" s="37" t="s">
        <v>158</v>
      </c>
    </row>
    <row r="3" spans="1:17" ht="12" thickBot="1" x14ac:dyDescent="0.25">
      <c r="F3" s="39"/>
      <c r="G3" s="39"/>
      <c r="H3" s="39"/>
      <c r="I3" s="39"/>
      <c r="J3" s="39"/>
    </row>
    <row r="4" spans="1:17" s="40" customFormat="1" ht="17.25" customHeight="1" x14ac:dyDescent="0.2">
      <c r="B4" s="385" t="s">
        <v>93</v>
      </c>
      <c r="C4" s="386" t="str">
        <f>Index!$G$38</f>
        <v>FY 2013-14</v>
      </c>
      <c r="D4" s="387"/>
      <c r="E4" s="387"/>
      <c r="F4" s="388"/>
      <c r="G4" s="386" t="str">
        <f>Index!$G$39</f>
        <v>FY 2014-15</v>
      </c>
      <c r="H4" s="387"/>
      <c r="I4" s="387"/>
      <c r="J4" s="388"/>
      <c r="K4" s="386" t="str">
        <f>Index!$G$40</f>
        <v>FY 2015-16</v>
      </c>
      <c r="L4" s="387"/>
      <c r="M4" s="387"/>
      <c r="N4" s="388"/>
      <c r="O4" s="389" t="s">
        <v>102</v>
      </c>
      <c r="P4" s="390"/>
      <c r="Q4" s="391"/>
    </row>
    <row r="5" spans="1:17" ht="17.25" customHeight="1" x14ac:dyDescent="0.2">
      <c r="B5" s="385"/>
      <c r="C5" s="373" t="s">
        <v>135</v>
      </c>
      <c r="D5" s="369" t="s">
        <v>97</v>
      </c>
      <c r="E5" s="369"/>
      <c r="F5" s="370"/>
      <c r="G5" s="373" t="s">
        <v>135</v>
      </c>
      <c r="H5" s="369" t="s">
        <v>97</v>
      </c>
      <c r="I5" s="369"/>
      <c r="J5" s="370"/>
      <c r="K5" s="373" t="s">
        <v>135</v>
      </c>
      <c r="L5" s="369" t="s">
        <v>97</v>
      </c>
      <c r="M5" s="369"/>
      <c r="N5" s="370"/>
      <c r="O5" s="376" t="str">
        <f>C4</f>
        <v>FY 2013-14</v>
      </c>
      <c r="P5" s="376" t="str">
        <f>G4</f>
        <v>FY 2014-15</v>
      </c>
      <c r="Q5" s="376" t="str">
        <f>K4</f>
        <v>FY 2015-16</v>
      </c>
    </row>
    <row r="6" spans="1:17" s="41" customFormat="1" ht="17.25" customHeight="1" x14ac:dyDescent="0.2">
      <c r="B6" s="385"/>
      <c r="C6" s="373"/>
      <c r="D6" s="42" t="s">
        <v>68</v>
      </c>
      <c r="E6" s="42" t="s">
        <v>18</v>
      </c>
      <c r="F6" s="204" t="s">
        <v>69</v>
      </c>
      <c r="G6" s="373"/>
      <c r="H6" s="42" t="s">
        <v>68</v>
      </c>
      <c r="I6" s="42" t="s">
        <v>18</v>
      </c>
      <c r="J6" s="204" t="s">
        <v>69</v>
      </c>
      <c r="K6" s="373"/>
      <c r="L6" s="42" t="s">
        <v>68</v>
      </c>
      <c r="M6" s="42" t="s">
        <v>18</v>
      </c>
      <c r="N6" s="204" t="s">
        <v>69</v>
      </c>
      <c r="O6" s="375"/>
      <c r="P6" s="375"/>
      <c r="Q6" s="375"/>
    </row>
    <row r="7" spans="1:17" ht="33.75" customHeight="1" x14ac:dyDescent="0.2">
      <c r="A7" s="38">
        <v>10001</v>
      </c>
      <c r="B7" s="252" t="s">
        <v>144</v>
      </c>
      <c r="C7" s="255">
        <f>SUM(C8:C12)</f>
        <v>0</v>
      </c>
      <c r="D7" s="83"/>
      <c r="E7" s="83"/>
      <c r="F7" s="256"/>
      <c r="G7" s="255">
        <f>SUM(G8:G12)</f>
        <v>0</v>
      </c>
      <c r="H7" s="83"/>
      <c r="I7" s="83"/>
      <c r="J7" s="256"/>
      <c r="K7" s="255">
        <f>SUM(K8:K12)</f>
        <v>0</v>
      </c>
      <c r="L7" s="82"/>
      <c r="M7" s="82"/>
      <c r="N7" s="257"/>
      <c r="O7" s="80"/>
      <c r="P7" s="80"/>
      <c r="Q7" s="80"/>
    </row>
    <row r="8" spans="1:17" ht="20.25" customHeight="1" x14ac:dyDescent="0.2">
      <c r="A8" s="38">
        <v>10002</v>
      </c>
      <c r="B8" s="253" t="s">
        <v>140</v>
      </c>
      <c r="C8" s="84"/>
      <c r="D8" s="78"/>
      <c r="E8" s="78"/>
      <c r="F8" s="201"/>
      <c r="G8" s="84"/>
      <c r="H8" s="84"/>
      <c r="I8" s="84"/>
      <c r="J8" s="84"/>
      <c r="K8" s="84"/>
      <c r="L8" s="78"/>
      <c r="M8" s="78"/>
      <c r="N8" s="201"/>
      <c r="O8" s="79"/>
      <c r="P8" s="79"/>
      <c r="Q8" s="79"/>
    </row>
    <row r="9" spans="1:17" ht="20.25" customHeight="1" x14ac:dyDescent="0.2">
      <c r="A9" s="38">
        <v>10003</v>
      </c>
      <c r="B9" s="253" t="s">
        <v>121</v>
      </c>
      <c r="C9" s="84"/>
      <c r="D9" s="78"/>
      <c r="E9" s="78"/>
      <c r="F9" s="201"/>
      <c r="G9" s="84"/>
      <c r="H9" s="84"/>
      <c r="I9" s="84"/>
      <c r="J9" s="84"/>
      <c r="K9" s="84"/>
      <c r="L9" s="78"/>
      <c r="M9" s="78"/>
      <c r="N9" s="201"/>
      <c r="O9" s="79"/>
      <c r="P9" s="79"/>
      <c r="Q9" s="79"/>
    </row>
    <row r="10" spans="1:17" ht="20.25" customHeight="1" x14ac:dyDescent="0.2">
      <c r="A10" s="38">
        <v>10004</v>
      </c>
      <c r="B10" s="253" t="s">
        <v>141</v>
      </c>
      <c r="C10" s="84"/>
      <c r="D10" s="78"/>
      <c r="E10" s="78"/>
      <c r="F10" s="201"/>
      <c r="G10" s="84"/>
      <c r="H10" s="84"/>
      <c r="I10" s="84"/>
      <c r="J10" s="84"/>
      <c r="K10" s="84"/>
      <c r="L10" s="78"/>
      <c r="M10" s="78"/>
      <c r="N10" s="201"/>
      <c r="O10" s="79"/>
      <c r="P10" s="79"/>
      <c r="Q10" s="79"/>
    </row>
    <row r="11" spans="1:17" ht="20.25" customHeight="1" x14ac:dyDescent="0.2">
      <c r="A11" s="38">
        <v>10005</v>
      </c>
      <c r="B11" s="253" t="s">
        <v>142</v>
      </c>
      <c r="C11" s="84"/>
      <c r="D11" s="78"/>
      <c r="E11" s="78"/>
      <c r="F11" s="201"/>
      <c r="G11" s="84"/>
      <c r="H11" s="84"/>
      <c r="I11" s="84"/>
      <c r="J11" s="84"/>
      <c r="K11" s="84"/>
      <c r="L11" s="78"/>
      <c r="M11" s="78"/>
      <c r="N11" s="201"/>
      <c r="O11" s="79"/>
      <c r="P11" s="79"/>
      <c r="Q11" s="79"/>
    </row>
    <row r="12" spans="1:17" ht="20.25" customHeight="1" x14ac:dyDescent="0.2">
      <c r="A12" s="38">
        <v>10006</v>
      </c>
      <c r="B12" s="253" t="s">
        <v>143</v>
      </c>
      <c r="C12" s="84"/>
      <c r="D12" s="78"/>
      <c r="E12" s="78"/>
      <c r="F12" s="201"/>
      <c r="G12" s="84"/>
      <c r="H12" s="84"/>
      <c r="I12" s="84"/>
      <c r="J12" s="84"/>
      <c r="K12" s="84"/>
      <c r="L12" s="78"/>
      <c r="M12" s="78"/>
      <c r="N12" s="201"/>
      <c r="O12" s="79"/>
      <c r="P12" s="79"/>
      <c r="Q12" s="79"/>
    </row>
    <row r="13" spans="1:17" ht="20.25" customHeight="1" x14ac:dyDescent="0.2">
      <c r="A13" s="38">
        <v>10007</v>
      </c>
      <c r="B13" s="254" t="s">
        <v>118</v>
      </c>
      <c r="C13" s="84"/>
      <c r="D13" s="78"/>
      <c r="E13" s="78"/>
      <c r="F13" s="201"/>
      <c r="G13" s="84"/>
      <c r="H13" s="84"/>
      <c r="I13" s="84"/>
      <c r="J13" s="84"/>
      <c r="K13" s="84"/>
      <c r="L13" s="78"/>
      <c r="M13" s="78"/>
      <c r="N13" s="201"/>
      <c r="O13" s="79"/>
      <c r="P13" s="79"/>
      <c r="Q13" s="79"/>
    </row>
    <row r="14" spans="1:17" ht="20.25" customHeight="1" x14ac:dyDescent="0.2">
      <c r="A14" s="38">
        <v>10008</v>
      </c>
      <c r="B14" s="254" t="s">
        <v>119</v>
      </c>
      <c r="C14" s="84"/>
      <c r="D14" s="78"/>
      <c r="E14" s="78"/>
      <c r="F14" s="201"/>
      <c r="G14" s="84"/>
      <c r="H14" s="84"/>
      <c r="I14" s="84"/>
      <c r="J14" s="84"/>
      <c r="K14" s="84"/>
      <c r="L14" s="78"/>
      <c r="M14" s="78"/>
      <c r="N14" s="201"/>
      <c r="O14" s="79"/>
      <c r="P14" s="79"/>
      <c r="Q14" s="79"/>
    </row>
    <row r="15" spans="1:17" ht="20.25" customHeight="1" thickBot="1" x14ac:dyDescent="0.25">
      <c r="A15" s="38">
        <v>10009</v>
      </c>
      <c r="B15" s="258" t="s">
        <v>120</v>
      </c>
      <c r="C15" s="87"/>
      <c r="D15" s="259"/>
      <c r="E15" s="259"/>
      <c r="F15" s="260"/>
      <c r="G15" s="84"/>
      <c r="H15" s="84"/>
      <c r="I15" s="84"/>
      <c r="J15" s="84"/>
      <c r="K15" s="87"/>
      <c r="L15" s="259"/>
      <c r="M15" s="259"/>
      <c r="N15" s="260"/>
      <c r="O15" s="79"/>
      <c r="P15" s="79"/>
      <c r="Q15" s="79"/>
    </row>
    <row r="16" spans="1:17" ht="19.5" customHeight="1" thickBot="1" x14ac:dyDescent="0.25">
      <c r="A16" s="38">
        <v>10010</v>
      </c>
      <c r="B16" s="265" t="s">
        <v>197</v>
      </c>
      <c r="C16" s="262">
        <f>SUM(C13:C15,C7)</f>
        <v>0</v>
      </c>
      <c r="D16" s="263"/>
      <c r="E16" s="263"/>
      <c r="F16" s="264"/>
      <c r="G16" s="262">
        <f>SUM(G13:G15,G7)</f>
        <v>0</v>
      </c>
      <c r="H16" s="263"/>
      <c r="I16" s="263"/>
      <c r="J16" s="264"/>
      <c r="K16" s="262">
        <f>SUM(K13:K15,K7)</f>
        <v>0</v>
      </c>
      <c r="L16" s="263"/>
      <c r="M16" s="263"/>
      <c r="N16" s="264"/>
      <c r="O16" s="79"/>
      <c r="P16" s="79"/>
      <c r="Q16" s="79"/>
    </row>
    <row r="20" spans="2:17" ht="12" thickBot="1" x14ac:dyDescent="0.25"/>
    <row r="21" spans="2:17" ht="17.25" customHeight="1" x14ac:dyDescent="0.2">
      <c r="B21" s="385" t="s">
        <v>93</v>
      </c>
      <c r="C21" s="386" t="str">
        <f>Index!$G$41</f>
        <v>FY 2016-17</v>
      </c>
      <c r="D21" s="387"/>
      <c r="E21" s="387"/>
      <c r="F21" s="388"/>
      <c r="G21" s="386" t="str">
        <f>Index!$G$42</f>
        <v>FY 2017-18</v>
      </c>
      <c r="H21" s="387"/>
      <c r="I21" s="387"/>
      <c r="J21" s="388"/>
      <c r="K21" s="386" t="str">
        <f>Index!$G$43</f>
        <v>FY 2018-19</v>
      </c>
      <c r="L21" s="387"/>
      <c r="M21" s="387"/>
      <c r="N21" s="388"/>
      <c r="O21" s="389" t="s">
        <v>102</v>
      </c>
      <c r="P21" s="390"/>
      <c r="Q21" s="391"/>
    </row>
    <row r="22" spans="2:17" ht="13.5" customHeight="1" x14ac:dyDescent="0.2">
      <c r="B22" s="385"/>
      <c r="C22" s="373" t="s">
        <v>135</v>
      </c>
      <c r="D22" s="369" t="s">
        <v>97</v>
      </c>
      <c r="E22" s="369"/>
      <c r="F22" s="370"/>
      <c r="G22" s="373" t="s">
        <v>135</v>
      </c>
      <c r="H22" s="369" t="s">
        <v>97</v>
      </c>
      <c r="I22" s="369"/>
      <c r="J22" s="370"/>
      <c r="K22" s="373" t="s">
        <v>135</v>
      </c>
      <c r="L22" s="369" t="s">
        <v>97</v>
      </c>
      <c r="M22" s="369"/>
      <c r="N22" s="370"/>
      <c r="O22" s="376" t="str">
        <f>C21</f>
        <v>FY 2016-17</v>
      </c>
      <c r="P22" s="376" t="str">
        <f>G21</f>
        <v>FY 2017-18</v>
      </c>
      <c r="Q22" s="376" t="str">
        <f>K21</f>
        <v>FY 2018-19</v>
      </c>
    </row>
    <row r="23" spans="2:17" x14ac:dyDescent="0.2">
      <c r="B23" s="385"/>
      <c r="C23" s="373"/>
      <c r="D23" s="42" t="s">
        <v>68</v>
      </c>
      <c r="E23" s="42" t="s">
        <v>18</v>
      </c>
      <c r="F23" s="204" t="s">
        <v>69</v>
      </c>
      <c r="G23" s="373"/>
      <c r="H23" s="42" t="s">
        <v>68</v>
      </c>
      <c r="I23" s="42" t="s">
        <v>18</v>
      </c>
      <c r="J23" s="204" t="s">
        <v>69</v>
      </c>
      <c r="K23" s="373"/>
      <c r="L23" s="42" t="s">
        <v>68</v>
      </c>
      <c r="M23" s="42" t="s">
        <v>18</v>
      </c>
      <c r="N23" s="204" t="s">
        <v>69</v>
      </c>
      <c r="O23" s="375"/>
      <c r="P23" s="375"/>
      <c r="Q23" s="375"/>
    </row>
    <row r="24" spans="2:17" ht="36.75" customHeight="1" x14ac:dyDescent="0.2">
      <c r="B24" s="252" t="s">
        <v>144</v>
      </c>
      <c r="C24" s="255">
        <f>SUM(C25:C29)</f>
        <v>0</v>
      </c>
      <c r="D24" s="83"/>
      <c r="E24" s="83"/>
      <c r="F24" s="256"/>
      <c r="G24" s="255">
        <f>SUM(G25:G29)</f>
        <v>9470.541572337037</v>
      </c>
      <c r="H24" s="83"/>
      <c r="I24" s="83"/>
      <c r="J24" s="256"/>
      <c r="K24" s="255">
        <f>SUM(K25:K29)</f>
        <v>0</v>
      </c>
      <c r="L24" s="82"/>
      <c r="M24" s="82"/>
      <c r="N24" s="257"/>
      <c r="O24" s="80"/>
      <c r="P24" s="80"/>
      <c r="Q24" s="80"/>
    </row>
    <row r="25" spans="2:17" ht="20.25" customHeight="1" x14ac:dyDescent="0.2">
      <c r="B25" s="253" t="s">
        <v>140</v>
      </c>
      <c r="C25" s="84"/>
      <c r="D25" s="78"/>
      <c r="E25" s="78"/>
      <c r="F25" s="201"/>
      <c r="G25" s="84">
        <f>'[4]Exp-Classify'!$C$59</f>
        <v>3224.1344996201296</v>
      </c>
      <c r="H25" s="78">
        <v>100</v>
      </c>
      <c r="I25" s="78"/>
      <c r="J25" s="201"/>
      <c r="K25" s="84"/>
      <c r="L25" s="78">
        <v>100</v>
      </c>
      <c r="M25" s="78"/>
      <c r="N25" s="201"/>
      <c r="O25" s="79"/>
      <c r="P25" s="79"/>
      <c r="Q25" s="79"/>
    </row>
    <row r="26" spans="2:17" ht="20.25" customHeight="1" x14ac:dyDescent="0.2">
      <c r="B26" s="253" t="s">
        <v>121</v>
      </c>
      <c r="C26" s="84"/>
      <c r="D26" s="78"/>
      <c r="E26" s="78"/>
      <c r="F26" s="201"/>
      <c r="G26" s="84">
        <f>'[4]Exp-Classify'!$D$59</f>
        <v>6034.5526212344575</v>
      </c>
      <c r="H26" s="78"/>
      <c r="I26" s="78">
        <v>100</v>
      </c>
      <c r="J26" s="201"/>
      <c r="K26" s="84"/>
      <c r="L26" s="78"/>
      <c r="M26" s="78">
        <v>100</v>
      </c>
      <c r="N26" s="201"/>
      <c r="O26" s="79"/>
      <c r="P26" s="79"/>
      <c r="Q26" s="79"/>
    </row>
    <row r="27" spans="2:17" ht="20.25" customHeight="1" x14ac:dyDescent="0.2">
      <c r="B27" s="253" t="s">
        <v>141</v>
      </c>
      <c r="C27" s="84"/>
      <c r="D27" s="78"/>
      <c r="E27" s="78"/>
      <c r="F27" s="201"/>
      <c r="G27" s="84">
        <f>'[4]Exp-Classify'!$E$59</f>
        <v>0</v>
      </c>
      <c r="H27" s="78">
        <v>100</v>
      </c>
      <c r="I27" s="78"/>
      <c r="J27" s="201"/>
      <c r="K27" s="84"/>
      <c r="L27" s="78">
        <v>100</v>
      </c>
      <c r="M27" s="78"/>
      <c r="N27" s="201"/>
      <c r="O27" s="79"/>
      <c r="P27" s="79"/>
      <c r="Q27" s="79"/>
    </row>
    <row r="28" spans="2:17" ht="20.25" customHeight="1" x14ac:dyDescent="0.2">
      <c r="B28" s="253" t="s">
        <v>142</v>
      </c>
      <c r="C28" s="84"/>
      <c r="D28" s="78"/>
      <c r="E28" s="78"/>
      <c r="F28" s="201"/>
      <c r="G28" s="84">
        <f>'[4]Exp-Classify'!$F$59</f>
        <v>0</v>
      </c>
      <c r="H28" s="78">
        <v>100</v>
      </c>
      <c r="I28" s="78"/>
      <c r="J28" s="201"/>
      <c r="K28" s="84"/>
      <c r="L28" s="78">
        <v>100</v>
      </c>
      <c r="M28" s="78"/>
      <c r="N28" s="201"/>
      <c r="O28" s="79"/>
      <c r="P28" s="79"/>
      <c r="Q28" s="79"/>
    </row>
    <row r="29" spans="2:17" ht="20.25" customHeight="1" x14ac:dyDescent="0.2">
      <c r="B29" s="253" t="s">
        <v>143</v>
      </c>
      <c r="C29" s="84"/>
      <c r="D29" s="78"/>
      <c r="E29" s="78"/>
      <c r="F29" s="201"/>
      <c r="G29" s="84">
        <f>'[4]Exp-Classify'!$G$49</f>
        <v>211.8544514824498</v>
      </c>
      <c r="H29" s="78">
        <v>100</v>
      </c>
      <c r="I29" s="78"/>
      <c r="J29" s="201"/>
      <c r="K29" s="84"/>
      <c r="L29" s="78">
        <v>100</v>
      </c>
      <c r="M29" s="78"/>
      <c r="N29" s="201"/>
      <c r="O29" s="79"/>
      <c r="P29" s="79"/>
      <c r="Q29" s="79"/>
    </row>
    <row r="30" spans="2:17" ht="20.25" customHeight="1" x14ac:dyDescent="0.2">
      <c r="B30" s="254" t="s">
        <v>118</v>
      </c>
      <c r="C30" s="84"/>
      <c r="D30" s="78"/>
      <c r="E30" s="78"/>
      <c r="F30" s="201"/>
      <c r="G30" s="84">
        <f>'2|ARR'!I34</f>
        <v>46.516046470990879</v>
      </c>
      <c r="H30" s="78"/>
      <c r="I30" s="78">
        <v>100</v>
      </c>
      <c r="J30" s="201"/>
      <c r="K30" s="84"/>
      <c r="L30" s="78"/>
      <c r="M30" s="78">
        <v>100</v>
      </c>
      <c r="N30" s="201"/>
      <c r="O30" s="79"/>
      <c r="P30" s="79"/>
      <c r="Q30" s="79"/>
    </row>
    <row r="31" spans="2:17" ht="20.25" customHeight="1" x14ac:dyDescent="0.2">
      <c r="B31" s="254" t="s">
        <v>119</v>
      </c>
      <c r="C31" s="84"/>
      <c r="D31" s="78"/>
      <c r="E31" s="78"/>
      <c r="F31" s="201"/>
      <c r="G31" s="84">
        <f>'2|ARR'!I35</f>
        <v>13.143550000000001</v>
      </c>
      <c r="H31" s="78"/>
      <c r="I31" s="78"/>
      <c r="J31" s="201">
        <v>100</v>
      </c>
      <c r="K31" s="84"/>
      <c r="L31" s="78"/>
      <c r="M31" s="78"/>
      <c r="N31" s="201">
        <v>100</v>
      </c>
      <c r="O31" s="79"/>
      <c r="P31" s="79"/>
      <c r="Q31" s="79"/>
    </row>
    <row r="32" spans="2:17" ht="20.25" customHeight="1" thickBot="1" x14ac:dyDescent="0.25">
      <c r="B32" s="258" t="s">
        <v>120</v>
      </c>
      <c r="C32" s="84"/>
      <c r="D32" s="259"/>
      <c r="E32" s="259"/>
      <c r="F32" s="260"/>
      <c r="G32" s="84">
        <f>'2|ARR'!I36</f>
        <v>5.7461382813999995</v>
      </c>
      <c r="H32" s="259">
        <v>100</v>
      </c>
      <c r="I32" s="259"/>
      <c r="J32" s="260"/>
      <c r="K32" s="87"/>
      <c r="L32" s="259">
        <v>100</v>
      </c>
      <c r="M32" s="259"/>
      <c r="N32" s="260"/>
      <c r="O32" s="79"/>
      <c r="P32" s="79"/>
      <c r="Q32" s="79"/>
    </row>
    <row r="33" spans="2:17" ht="18" customHeight="1" thickBot="1" x14ac:dyDescent="0.25">
      <c r="B33" s="261" t="s">
        <v>197</v>
      </c>
      <c r="C33" s="262">
        <f>SUM(C30:C32,C24)</f>
        <v>0</v>
      </c>
      <c r="D33" s="263"/>
      <c r="E33" s="263"/>
      <c r="F33" s="264"/>
      <c r="G33" s="262">
        <f>SUM(G30:G32,G24)</f>
        <v>9535.9473070894273</v>
      </c>
      <c r="H33" s="263"/>
      <c r="I33" s="263"/>
      <c r="J33" s="264"/>
      <c r="K33" s="262">
        <f>SUM(K30:K32,K24)</f>
        <v>0</v>
      </c>
      <c r="L33" s="263"/>
      <c r="M33" s="263"/>
      <c r="N33" s="264"/>
      <c r="O33" s="79"/>
      <c r="P33" s="79"/>
      <c r="Q33" s="79"/>
    </row>
  </sheetData>
  <sheetProtection password="C89E" sheet="1"/>
  <protectedRanges>
    <protectedRange password="CB57" sqref="C8:N9 C25:N26 C22:N23 C5:N6" name="Form 1.6"/>
  </protectedRanges>
  <mergeCells count="28">
    <mergeCell ref="K4:N4"/>
    <mergeCell ref="K5:K6"/>
    <mergeCell ref="L5:N5"/>
    <mergeCell ref="O4:Q4"/>
    <mergeCell ref="O5:O6"/>
    <mergeCell ref="P5:P6"/>
    <mergeCell ref="O22:O23"/>
    <mergeCell ref="O21:Q21"/>
    <mergeCell ref="P22:P23"/>
    <mergeCell ref="Q5:Q6"/>
    <mergeCell ref="Q22:Q23"/>
    <mergeCell ref="B21:B23"/>
    <mergeCell ref="C21:F21"/>
    <mergeCell ref="G21:J21"/>
    <mergeCell ref="K21:N21"/>
    <mergeCell ref="C22:C23"/>
    <mergeCell ref="D22:F22"/>
    <mergeCell ref="G22:G23"/>
    <mergeCell ref="H22:J22"/>
    <mergeCell ref="K22:K23"/>
    <mergeCell ref="L22:N22"/>
    <mergeCell ref="B4:B6"/>
    <mergeCell ref="G4:J4"/>
    <mergeCell ref="G5:G6"/>
    <mergeCell ref="H5:J5"/>
    <mergeCell ref="C4:F4"/>
    <mergeCell ref="C5:C6"/>
    <mergeCell ref="D5:F5"/>
  </mergeCells>
  <phoneticPr fontId="3" type="noConversion"/>
  <dataValidations count="2">
    <dataValidation type="decimal" allowBlank="1" showInputMessage="1" showErrorMessage="1" error="Enter in number format only" sqref="C1:N3 C5:N20 C22:N65536">
      <formula1>-9999999999999990000</formula1>
      <formula2>9.99999999999999E+21</formula2>
    </dataValidation>
    <dataValidation allowBlank="1" showInputMessage="1" showErrorMessage="1" error="Enter in number format only" sqref="C4:N4 C21:N21"/>
  </dataValidations>
  <hyperlinks>
    <hyperlink ref="B1" location="Index!A1" display="Index"/>
  </hyperlinks>
  <pageMargins left="1.41" right="0.15748031496062992" top="0.98425196850393704" bottom="0.98425196850393704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565"/>
  <sheetViews>
    <sheetView view="pageBreakPreview" topLeftCell="C1" zoomScale="130" zoomScaleSheetLayoutView="130" workbookViewId="0">
      <pane xSplit="1" ySplit="8" topLeftCell="I438" activePane="bottomRight" state="frozen"/>
      <selection activeCell="C1" sqref="C1"/>
      <selection pane="topRight" activeCell="D1" sqref="D1"/>
      <selection pane="bottomLeft" activeCell="C9" sqref="C9"/>
      <selection pane="bottomRight" activeCell="D566" sqref="D566"/>
    </sheetView>
  </sheetViews>
  <sheetFormatPr defaultRowHeight="11.25" x14ac:dyDescent="0.2"/>
  <cols>
    <col min="1" max="1" width="3" style="12" customWidth="1"/>
    <col min="2" max="2" width="11.28515625" style="12" hidden="1" customWidth="1"/>
    <col min="3" max="3" width="43.42578125" style="11" bestFit="1" customWidth="1"/>
    <col min="4" max="5" width="12.7109375" style="12" customWidth="1"/>
    <col min="6" max="6" width="12.7109375" style="119" customWidth="1"/>
    <col min="7" max="16" width="12.7109375" style="12" customWidth="1"/>
    <col min="17" max="17" width="20.7109375" style="12" customWidth="1"/>
    <col min="18" max="16384" width="9.140625" style="12"/>
  </cols>
  <sheetData>
    <row r="1" spans="1:17" ht="12.75" x14ac:dyDescent="0.2">
      <c r="A1" s="9" t="s">
        <v>171</v>
      </c>
    </row>
    <row r="3" spans="1:17" x14ac:dyDescent="0.2">
      <c r="C3" s="10" t="s">
        <v>148</v>
      </c>
      <c r="D3" s="32" t="s">
        <v>50</v>
      </c>
      <c r="E3" s="10"/>
      <c r="F3" s="117"/>
      <c r="G3" s="33"/>
      <c r="H3" s="10"/>
      <c r="I3" s="10"/>
      <c r="J3" s="10"/>
      <c r="K3" s="33"/>
      <c r="L3" s="34"/>
      <c r="M3" s="34"/>
      <c r="N3" s="34"/>
    </row>
    <row r="4" spans="1:17" x14ac:dyDescent="0.2">
      <c r="C4" s="12"/>
      <c r="D4" s="32"/>
      <c r="E4" s="34"/>
      <c r="F4" s="118"/>
      <c r="G4" s="34"/>
      <c r="H4" s="10"/>
      <c r="I4" s="10"/>
      <c r="J4" s="10"/>
      <c r="K4" s="10"/>
      <c r="L4" s="34"/>
      <c r="M4" s="34"/>
      <c r="N4" s="34"/>
      <c r="O4" s="34"/>
    </row>
    <row r="5" spans="1:17" ht="12" thickBot="1" x14ac:dyDescent="0.25">
      <c r="C5" s="10" t="str">
        <f>Index!$G$38</f>
        <v>FY 2013-14</v>
      </c>
      <c r="D5" s="11"/>
      <c r="F5" s="118"/>
      <c r="H5" s="10"/>
      <c r="I5" s="10"/>
      <c r="J5" s="10"/>
      <c r="K5" s="10"/>
    </row>
    <row r="6" spans="1:17" s="35" customFormat="1" ht="25.5" customHeight="1" x14ac:dyDescent="0.2">
      <c r="B6" s="392" t="s">
        <v>92</v>
      </c>
      <c r="C6" s="392" t="s">
        <v>17</v>
      </c>
      <c r="D6" s="377" t="s">
        <v>91</v>
      </c>
      <c r="E6" s="378"/>
      <c r="F6" s="399" t="s">
        <v>54</v>
      </c>
      <c r="G6" s="392" t="s">
        <v>51</v>
      </c>
      <c r="H6" s="377" t="s">
        <v>83</v>
      </c>
      <c r="I6" s="397"/>
      <c r="J6" s="397"/>
      <c r="K6" s="378"/>
      <c r="L6" s="365" t="s">
        <v>88</v>
      </c>
      <c r="M6" s="366"/>
      <c r="N6" s="398"/>
      <c r="O6" s="378" t="s">
        <v>133</v>
      </c>
      <c r="P6" s="395" t="s">
        <v>134</v>
      </c>
      <c r="Q6" s="375" t="s">
        <v>102</v>
      </c>
    </row>
    <row r="7" spans="1:17" s="35" customFormat="1" ht="45.75" thickBot="1" x14ac:dyDescent="0.25">
      <c r="B7" s="393"/>
      <c r="C7" s="393"/>
      <c r="D7" s="13" t="s">
        <v>70</v>
      </c>
      <c r="E7" s="14" t="s">
        <v>71</v>
      </c>
      <c r="F7" s="400"/>
      <c r="G7" s="393"/>
      <c r="H7" s="15" t="s">
        <v>84</v>
      </c>
      <c r="I7" s="16" t="s">
        <v>85</v>
      </c>
      <c r="J7" s="16" t="s">
        <v>86</v>
      </c>
      <c r="K7" s="17" t="s">
        <v>87</v>
      </c>
      <c r="L7" s="16" t="s">
        <v>52</v>
      </c>
      <c r="M7" s="16" t="s">
        <v>89</v>
      </c>
      <c r="N7" s="16" t="s">
        <v>90</v>
      </c>
      <c r="O7" s="394"/>
      <c r="P7" s="396"/>
      <c r="Q7" s="375"/>
    </row>
    <row r="8" spans="1:17" ht="12.75" x14ac:dyDescent="0.2">
      <c r="B8">
        <v>10074</v>
      </c>
      <c r="C8" s="19" t="s">
        <v>4</v>
      </c>
      <c r="D8" s="20">
        <f>SUM(D9:D26)</f>
        <v>0</v>
      </c>
      <c r="E8" s="20">
        <f>SUM(E9:E26)</f>
        <v>0</v>
      </c>
      <c r="F8" s="92">
        <f>SUM(F9:F26)</f>
        <v>0</v>
      </c>
      <c r="G8" s="20">
        <f>SUM(G9:G26)</f>
        <v>0</v>
      </c>
      <c r="H8" s="96"/>
      <c r="I8" s="97"/>
      <c r="J8" s="97"/>
      <c r="K8" s="98"/>
      <c r="L8" s="97"/>
      <c r="M8" s="97"/>
      <c r="N8" s="97"/>
      <c r="O8" s="20">
        <f>SUM(O9:O26)</f>
        <v>0</v>
      </c>
      <c r="P8" s="99"/>
      <c r="Q8" s="47"/>
    </row>
    <row r="9" spans="1:17" ht="12.75" x14ac:dyDescent="0.2">
      <c r="B9">
        <v>10054</v>
      </c>
      <c r="C9" s="277" t="s">
        <v>103</v>
      </c>
      <c r="D9" s="84"/>
      <c r="E9" s="84"/>
      <c r="F9" s="93"/>
      <c r="G9" s="84"/>
      <c r="H9" s="84"/>
      <c r="I9" s="77"/>
      <c r="J9" s="77"/>
      <c r="K9" s="85"/>
      <c r="L9" s="77"/>
      <c r="M9" s="77"/>
      <c r="N9" s="77"/>
      <c r="O9" s="84"/>
      <c r="P9" s="86"/>
      <c r="Q9" s="74"/>
    </row>
    <row r="10" spans="1:17" ht="12.75" x14ac:dyDescent="0.2">
      <c r="B10">
        <v>10055</v>
      </c>
      <c r="C10" s="277" t="s">
        <v>104</v>
      </c>
      <c r="D10" s="84"/>
      <c r="E10" s="84"/>
      <c r="F10" s="93"/>
      <c r="G10" s="84"/>
      <c r="H10" s="84"/>
      <c r="I10" s="77"/>
      <c r="J10" s="77"/>
      <c r="K10" s="85"/>
      <c r="L10" s="77"/>
      <c r="M10" s="77"/>
      <c r="N10" s="77"/>
      <c r="O10" s="84"/>
      <c r="P10" s="86"/>
      <c r="Q10" s="74"/>
    </row>
    <row r="11" spans="1:17" ht="12.75" x14ac:dyDescent="0.2">
      <c r="B11">
        <v>10077</v>
      </c>
      <c r="C11" s="277" t="s">
        <v>105</v>
      </c>
      <c r="D11" s="84"/>
      <c r="E11" s="84"/>
      <c r="F11" s="93"/>
      <c r="G11" s="84"/>
      <c r="H11" s="84"/>
      <c r="I11" s="77"/>
      <c r="J11" s="77"/>
      <c r="K11" s="85"/>
      <c r="L11" s="77"/>
      <c r="M11" s="77"/>
      <c r="N11" s="77"/>
      <c r="O11" s="84"/>
      <c r="P11" s="86"/>
      <c r="Q11" s="74"/>
    </row>
    <row r="12" spans="1:17" ht="12.75" x14ac:dyDescent="0.2">
      <c r="B12">
        <v>10058</v>
      </c>
      <c r="C12" s="277" t="s">
        <v>106</v>
      </c>
      <c r="D12" s="84"/>
      <c r="E12" s="84"/>
      <c r="F12" s="93"/>
      <c r="G12" s="84"/>
      <c r="H12" s="84"/>
      <c r="I12" s="77"/>
      <c r="J12" s="77"/>
      <c r="K12" s="85"/>
      <c r="L12" s="77"/>
      <c r="M12" s="77"/>
      <c r="N12" s="77"/>
      <c r="O12" s="84"/>
      <c r="P12" s="86"/>
      <c r="Q12" s="74"/>
    </row>
    <row r="13" spans="1:17" ht="12.75" x14ac:dyDescent="0.2">
      <c r="B13">
        <v>10085</v>
      </c>
      <c r="C13" s="277" t="s">
        <v>232</v>
      </c>
      <c r="D13" s="84"/>
      <c r="E13" s="84"/>
      <c r="F13" s="93"/>
      <c r="G13" s="84"/>
      <c r="H13" s="84"/>
      <c r="I13" s="77"/>
      <c r="J13" s="77"/>
      <c r="K13" s="85"/>
      <c r="L13" s="77"/>
      <c r="M13" s="77"/>
      <c r="N13" s="77"/>
      <c r="O13" s="84"/>
      <c r="P13" s="86"/>
      <c r="Q13" s="74"/>
    </row>
    <row r="14" spans="1:17" ht="12.75" x14ac:dyDescent="0.2">
      <c r="B14">
        <v>10088</v>
      </c>
      <c r="C14" s="278" t="s">
        <v>233</v>
      </c>
      <c r="D14" s="84"/>
      <c r="E14" s="84"/>
      <c r="F14" s="93"/>
      <c r="G14" s="84"/>
      <c r="H14" s="84"/>
      <c r="I14" s="77"/>
      <c r="J14" s="77"/>
      <c r="K14" s="85"/>
      <c r="L14" s="77"/>
      <c r="M14" s="77"/>
      <c r="N14" s="77"/>
      <c r="O14" s="84"/>
      <c r="P14" s="86"/>
      <c r="Q14" s="74"/>
    </row>
    <row r="15" spans="1:17" ht="12.75" x14ac:dyDescent="0.2">
      <c r="B15">
        <v>10063</v>
      </c>
      <c r="C15" s="277" t="s">
        <v>107</v>
      </c>
      <c r="D15" s="84"/>
      <c r="E15" s="84"/>
      <c r="F15" s="93"/>
      <c r="G15" s="84"/>
      <c r="H15" s="84"/>
      <c r="I15" s="77"/>
      <c r="J15" s="77"/>
      <c r="K15" s="85"/>
      <c r="L15" s="77"/>
      <c r="M15" s="77"/>
      <c r="N15" s="77"/>
      <c r="O15" s="84"/>
      <c r="P15" s="86"/>
      <c r="Q15" s="74"/>
    </row>
    <row r="16" spans="1:17" ht="12.75" x14ac:dyDescent="0.2">
      <c r="B16">
        <v>10064</v>
      </c>
      <c r="C16" s="277" t="s">
        <v>234</v>
      </c>
      <c r="D16" s="84"/>
      <c r="E16" s="84"/>
      <c r="F16" s="93"/>
      <c r="G16" s="84"/>
      <c r="H16" s="84"/>
      <c r="I16" s="77"/>
      <c r="J16" s="77"/>
      <c r="K16" s="85"/>
      <c r="L16" s="77"/>
      <c r="M16" s="77"/>
      <c r="N16" s="77"/>
      <c r="O16" s="84"/>
      <c r="P16" s="86"/>
      <c r="Q16" s="74"/>
    </row>
    <row r="17" spans="2:17" ht="12.75" x14ac:dyDescent="0.2">
      <c r="B17"/>
      <c r="C17" s="277" t="s">
        <v>108</v>
      </c>
      <c r="D17" s="84"/>
      <c r="E17" s="84"/>
      <c r="F17" s="93"/>
      <c r="G17" s="84"/>
      <c r="H17" s="84"/>
      <c r="I17" s="77"/>
      <c r="J17" s="77"/>
      <c r="K17" s="85"/>
      <c r="L17" s="77"/>
      <c r="M17" s="77"/>
      <c r="N17" s="77"/>
      <c r="O17" s="84"/>
      <c r="P17" s="86"/>
      <c r="Q17" s="74"/>
    </row>
    <row r="18" spans="2:17" ht="12.75" x14ac:dyDescent="0.2">
      <c r="B18"/>
      <c r="C18" s="279"/>
      <c r="D18" s="84"/>
      <c r="E18" s="84"/>
      <c r="F18" s="93"/>
      <c r="G18" s="84"/>
      <c r="H18" s="84"/>
      <c r="I18" s="77"/>
      <c r="J18" s="77"/>
      <c r="K18" s="85"/>
      <c r="L18" s="77"/>
      <c r="M18" s="77"/>
      <c r="N18" s="77"/>
      <c r="O18" s="84"/>
      <c r="P18" s="86"/>
      <c r="Q18" s="74"/>
    </row>
    <row r="19" spans="2:17" ht="12.75" x14ac:dyDescent="0.2">
      <c r="B19"/>
      <c r="C19" s="279"/>
      <c r="D19" s="84"/>
      <c r="E19" s="84"/>
      <c r="F19" s="93"/>
      <c r="G19" s="84"/>
      <c r="H19" s="84"/>
      <c r="I19" s="77"/>
      <c r="J19" s="77"/>
      <c r="K19" s="85"/>
      <c r="L19" s="77"/>
      <c r="M19" s="77"/>
      <c r="N19" s="77"/>
      <c r="O19" s="84"/>
      <c r="P19" s="86"/>
      <c r="Q19" s="74"/>
    </row>
    <row r="20" spans="2:17" ht="12.75" x14ac:dyDescent="0.2">
      <c r="B20"/>
      <c r="C20" s="279"/>
      <c r="D20" s="84"/>
      <c r="E20" s="84"/>
      <c r="F20" s="93"/>
      <c r="G20" s="84"/>
      <c r="H20" s="84"/>
      <c r="I20" s="77"/>
      <c r="J20" s="77"/>
      <c r="K20" s="85"/>
      <c r="L20" s="77"/>
      <c r="M20" s="77"/>
      <c r="N20" s="77"/>
      <c r="O20" s="84"/>
      <c r="P20" s="86"/>
      <c r="Q20" s="74"/>
    </row>
    <row r="21" spans="2:17" ht="12.75" x14ac:dyDescent="0.2">
      <c r="B21"/>
      <c r="C21" s="279"/>
      <c r="D21" s="84"/>
      <c r="E21" s="84"/>
      <c r="F21" s="93"/>
      <c r="G21" s="84"/>
      <c r="H21" s="84"/>
      <c r="I21" s="77"/>
      <c r="J21" s="77"/>
      <c r="K21" s="85"/>
      <c r="L21" s="77"/>
      <c r="M21" s="77"/>
      <c r="N21" s="77"/>
      <c r="O21" s="84"/>
      <c r="P21" s="86"/>
      <c r="Q21" s="74"/>
    </row>
    <row r="22" spans="2:17" ht="12.75" x14ac:dyDescent="0.2">
      <c r="B22"/>
      <c r="C22" s="279"/>
      <c r="D22" s="84"/>
      <c r="E22" s="84"/>
      <c r="F22" s="93"/>
      <c r="G22" s="84"/>
      <c r="H22" s="84"/>
      <c r="I22" s="77"/>
      <c r="J22" s="77"/>
      <c r="K22" s="85"/>
      <c r="L22" s="77"/>
      <c r="M22" s="77"/>
      <c r="N22" s="77"/>
      <c r="O22" s="84"/>
      <c r="P22" s="86"/>
      <c r="Q22" s="74"/>
    </row>
    <row r="23" spans="2:17" ht="12.75" x14ac:dyDescent="0.2">
      <c r="B23"/>
      <c r="C23" s="279"/>
      <c r="D23" s="84"/>
      <c r="E23" s="84"/>
      <c r="F23" s="93"/>
      <c r="G23" s="84"/>
      <c r="H23" s="84"/>
      <c r="I23" s="77"/>
      <c r="J23" s="77"/>
      <c r="K23" s="85"/>
      <c r="L23" s="77"/>
      <c r="M23" s="77"/>
      <c r="N23" s="77"/>
      <c r="O23" s="84"/>
      <c r="P23" s="86"/>
      <c r="Q23" s="74"/>
    </row>
    <row r="24" spans="2:17" ht="12.75" x14ac:dyDescent="0.2">
      <c r="B24"/>
      <c r="C24" s="279"/>
      <c r="D24" s="84"/>
      <c r="E24" s="84"/>
      <c r="F24" s="93"/>
      <c r="G24" s="84"/>
      <c r="H24" s="84"/>
      <c r="I24" s="77"/>
      <c r="J24" s="77"/>
      <c r="K24" s="85"/>
      <c r="L24" s="77"/>
      <c r="M24" s="77"/>
      <c r="N24" s="77"/>
      <c r="O24" s="84"/>
      <c r="P24" s="86"/>
      <c r="Q24" s="74"/>
    </row>
    <row r="25" spans="2:17" ht="12.75" x14ac:dyDescent="0.2">
      <c r="B25"/>
      <c r="C25" s="279"/>
      <c r="D25" s="84"/>
      <c r="E25" s="84"/>
      <c r="F25" s="93"/>
      <c r="G25" s="84"/>
      <c r="H25" s="84"/>
      <c r="I25" s="77"/>
      <c r="J25" s="77"/>
      <c r="K25" s="85"/>
      <c r="L25" s="77"/>
      <c r="M25" s="77"/>
      <c r="N25" s="77"/>
      <c r="O25" s="84"/>
      <c r="P25" s="86"/>
      <c r="Q25" s="74"/>
    </row>
    <row r="26" spans="2:17" ht="12.75" x14ac:dyDescent="0.2">
      <c r="B26"/>
      <c r="C26" s="279"/>
      <c r="D26" s="84"/>
      <c r="E26" s="84"/>
      <c r="F26" s="93"/>
      <c r="G26" s="84"/>
      <c r="H26" s="84"/>
      <c r="I26" s="77"/>
      <c r="J26" s="77"/>
      <c r="K26" s="85"/>
      <c r="L26" s="77"/>
      <c r="M26" s="77"/>
      <c r="N26" s="77"/>
      <c r="O26" s="84"/>
      <c r="P26" s="86"/>
      <c r="Q26" s="74"/>
    </row>
    <row r="27" spans="2:17" ht="13.5" thickBot="1" x14ac:dyDescent="0.25">
      <c r="B27">
        <v>10071</v>
      </c>
      <c r="C27" s="280" t="s">
        <v>6</v>
      </c>
      <c r="D27" s="26">
        <f>SUM(D28:D49)</f>
        <v>0</v>
      </c>
      <c r="E27" s="26">
        <f>SUM(E28:E49)</f>
        <v>0</v>
      </c>
      <c r="F27" s="91">
        <f>SUM(F28:F49)</f>
        <v>0</v>
      </c>
      <c r="G27" s="26">
        <f>SUM(G28:G49)</f>
        <v>0</v>
      </c>
      <c r="H27" s="100"/>
      <c r="I27" s="101"/>
      <c r="J27" s="101"/>
      <c r="K27" s="102"/>
      <c r="L27" s="103"/>
      <c r="M27" s="103"/>
      <c r="N27" s="103"/>
      <c r="O27" s="26">
        <f>SUM(O28:O49)</f>
        <v>0</v>
      </c>
      <c r="P27" s="104"/>
      <c r="Q27" s="74"/>
    </row>
    <row r="28" spans="2:17" ht="12.75" x14ac:dyDescent="0.2">
      <c r="B28">
        <v>10043</v>
      </c>
      <c r="C28" s="282" t="s">
        <v>7</v>
      </c>
      <c r="D28" s="84"/>
      <c r="E28" s="84"/>
      <c r="F28" s="93"/>
      <c r="G28" s="84"/>
      <c r="H28" s="84"/>
      <c r="I28" s="77"/>
      <c r="J28" s="77"/>
      <c r="K28" s="85"/>
      <c r="L28" s="77"/>
      <c r="M28" s="77"/>
      <c r="N28" s="77"/>
      <c r="O28" s="84"/>
      <c r="P28" s="86"/>
      <c r="Q28" s="74"/>
    </row>
    <row r="29" spans="2:17" ht="12.75" x14ac:dyDescent="0.2">
      <c r="B29">
        <v>10107</v>
      </c>
      <c r="C29" s="283" t="s">
        <v>8</v>
      </c>
      <c r="D29" s="84"/>
      <c r="E29" s="84"/>
      <c r="F29" s="93"/>
      <c r="G29" s="84"/>
      <c r="H29" s="84"/>
      <c r="I29" s="77"/>
      <c r="J29" s="77"/>
      <c r="K29" s="85"/>
      <c r="L29" s="77"/>
      <c r="M29" s="77"/>
      <c r="N29" s="77"/>
      <c r="O29" s="84"/>
      <c r="P29" s="86"/>
      <c r="Q29" s="74"/>
    </row>
    <row r="30" spans="2:17" ht="12.75" x14ac:dyDescent="0.2">
      <c r="B30">
        <v>10111</v>
      </c>
      <c r="C30" s="283" t="s">
        <v>9</v>
      </c>
      <c r="D30" s="84"/>
      <c r="E30" s="84"/>
      <c r="F30" s="93"/>
      <c r="G30" s="84"/>
      <c r="H30" s="84"/>
      <c r="I30" s="77"/>
      <c r="J30" s="77"/>
      <c r="K30" s="85"/>
      <c r="L30" s="77"/>
      <c r="M30" s="77"/>
      <c r="N30" s="77"/>
      <c r="O30" s="84"/>
      <c r="P30" s="86"/>
      <c r="Q30" s="74"/>
    </row>
    <row r="31" spans="2:17" ht="12.75" x14ac:dyDescent="0.2">
      <c r="B31">
        <v>10118</v>
      </c>
      <c r="C31" s="283" t="s">
        <v>10</v>
      </c>
      <c r="D31" s="84"/>
      <c r="E31" s="84"/>
      <c r="F31" s="93"/>
      <c r="G31" s="84"/>
      <c r="H31" s="84"/>
      <c r="I31" s="77"/>
      <c r="J31" s="77"/>
      <c r="K31" s="85"/>
      <c r="L31" s="77"/>
      <c r="M31" s="77"/>
      <c r="N31" s="77"/>
      <c r="O31" s="84"/>
      <c r="P31" s="86"/>
      <c r="Q31" s="74"/>
    </row>
    <row r="32" spans="2:17" ht="12.75" x14ac:dyDescent="0.2">
      <c r="B32"/>
      <c r="C32" s="287" t="s">
        <v>183</v>
      </c>
      <c r="D32" s="84"/>
      <c r="E32" s="84"/>
      <c r="F32" s="93"/>
      <c r="G32" s="84"/>
      <c r="H32" s="84"/>
      <c r="I32" s="77"/>
      <c r="J32" s="77"/>
      <c r="K32" s="85"/>
      <c r="L32" s="77"/>
      <c r="M32" s="77"/>
      <c r="N32" s="77"/>
      <c r="O32" s="84"/>
      <c r="P32" s="86"/>
      <c r="Q32" s="74"/>
    </row>
    <row r="33" spans="2:17" ht="12.75" x14ac:dyDescent="0.2">
      <c r="B33">
        <v>10147</v>
      </c>
      <c r="C33" s="284" t="s">
        <v>11</v>
      </c>
      <c r="D33" s="84"/>
      <c r="E33" s="84"/>
      <c r="F33" s="93"/>
      <c r="G33" s="84"/>
      <c r="H33" s="84"/>
      <c r="I33" s="77"/>
      <c r="J33" s="77"/>
      <c r="K33" s="85"/>
      <c r="L33" s="77"/>
      <c r="M33" s="77"/>
      <c r="N33" s="77"/>
      <c r="O33" s="84"/>
      <c r="P33" s="86"/>
      <c r="Q33" s="74"/>
    </row>
    <row r="34" spans="2:17" ht="12.75" x14ac:dyDescent="0.2">
      <c r="B34">
        <v>10120</v>
      </c>
      <c r="C34" s="285" t="s">
        <v>131</v>
      </c>
      <c r="D34" s="84"/>
      <c r="E34" s="84"/>
      <c r="F34" s="93"/>
      <c r="G34" s="84"/>
      <c r="H34" s="84"/>
      <c r="I34" s="77"/>
      <c r="J34" s="77"/>
      <c r="K34" s="85"/>
      <c r="L34" s="77"/>
      <c r="M34" s="77"/>
      <c r="N34" s="77"/>
      <c r="O34" s="84"/>
      <c r="P34" s="86"/>
      <c r="Q34" s="74"/>
    </row>
    <row r="35" spans="2:17" ht="12.75" x14ac:dyDescent="0.2">
      <c r="B35">
        <v>10150</v>
      </c>
      <c r="C35" s="285" t="s">
        <v>109</v>
      </c>
      <c r="D35" s="84"/>
      <c r="E35" s="84"/>
      <c r="F35" s="93"/>
      <c r="G35" s="84"/>
      <c r="H35" s="84"/>
      <c r="I35" s="77"/>
      <c r="J35" s="77"/>
      <c r="K35" s="85"/>
      <c r="L35" s="77"/>
      <c r="M35" s="77"/>
      <c r="N35" s="77"/>
      <c r="O35" s="84"/>
      <c r="P35" s="86"/>
      <c r="Q35" s="74"/>
    </row>
    <row r="36" spans="2:17" ht="12.75" x14ac:dyDescent="0.2">
      <c r="B36">
        <v>10153</v>
      </c>
      <c r="C36" s="285" t="s">
        <v>110</v>
      </c>
      <c r="D36" s="84"/>
      <c r="E36" s="84"/>
      <c r="F36" s="93"/>
      <c r="G36" s="84"/>
      <c r="H36" s="84"/>
      <c r="I36" s="77"/>
      <c r="J36" s="77"/>
      <c r="K36" s="85"/>
      <c r="L36" s="77"/>
      <c r="M36" s="77"/>
      <c r="N36" s="77"/>
      <c r="O36" s="84"/>
      <c r="P36" s="86"/>
      <c r="Q36" s="74"/>
    </row>
    <row r="37" spans="2:17" ht="12.75" x14ac:dyDescent="0.2">
      <c r="B37"/>
      <c r="C37" s="288" t="s">
        <v>235</v>
      </c>
      <c r="D37" s="84"/>
      <c r="E37" s="84"/>
      <c r="F37" s="93"/>
      <c r="G37" s="84"/>
      <c r="H37" s="84"/>
      <c r="I37" s="77"/>
      <c r="J37" s="77"/>
      <c r="K37" s="85"/>
      <c r="L37" s="77"/>
      <c r="M37" s="77"/>
      <c r="N37" s="77"/>
      <c r="O37" s="84"/>
      <c r="P37" s="86"/>
      <c r="Q37" s="74"/>
    </row>
    <row r="38" spans="2:17" ht="12.75" x14ac:dyDescent="0.2">
      <c r="B38">
        <v>10156</v>
      </c>
      <c r="C38" s="285" t="s">
        <v>111</v>
      </c>
      <c r="D38" s="84"/>
      <c r="E38" s="84"/>
      <c r="F38" s="93"/>
      <c r="G38" s="84"/>
      <c r="H38" s="84"/>
      <c r="I38" s="77"/>
      <c r="J38" s="77"/>
      <c r="K38" s="85"/>
      <c r="L38" s="77"/>
      <c r="M38" s="77"/>
      <c r="N38" s="77"/>
      <c r="O38" s="84"/>
      <c r="P38" s="86"/>
      <c r="Q38" s="74"/>
    </row>
    <row r="39" spans="2:17" ht="12.75" x14ac:dyDescent="0.2">
      <c r="B39">
        <v>10159</v>
      </c>
      <c r="C39" s="285" t="s">
        <v>229</v>
      </c>
      <c r="D39" s="84"/>
      <c r="E39" s="84"/>
      <c r="F39" s="93"/>
      <c r="G39" s="84"/>
      <c r="H39" s="84"/>
      <c r="I39" s="77"/>
      <c r="J39" s="77"/>
      <c r="K39" s="85"/>
      <c r="L39" s="77"/>
      <c r="M39" s="77"/>
      <c r="N39" s="77"/>
      <c r="O39" s="84"/>
      <c r="P39" s="86"/>
      <c r="Q39" s="74"/>
    </row>
    <row r="40" spans="2:17" ht="12.75" x14ac:dyDescent="0.2">
      <c r="B40">
        <v>10162</v>
      </c>
      <c r="C40" s="285" t="s">
        <v>13</v>
      </c>
      <c r="D40" s="84"/>
      <c r="E40" s="84"/>
      <c r="F40" s="93"/>
      <c r="G40" s="84"/>
      <c r="H40" s="84"/>
      <c r="I40" s="77"/>
      <c r="J40" s="77"/>
      <c r="K40" s="85"/>
      <c r="L40" s="77"/>
      <c r="M40" s="77"/>
      <c r="N40" s="77"/>
      <c r="O40" s="84"/>
      <c r="P40" s="86"/>
      <c r="Q40" s="74"/>
    </row>
    <row r="41" spans="2:17" ht="12.75" x14ac:dyDescent="0.2">
      <c r="B41"/>
      <c r="C41" s="288" t="s">
        <v>5</v>
      </c>
      <c r="D41" s="84"/>
      <c r="E41" s="84"/>
      <c r="F41" s="93"/>
      <c r="G41" s="84"/>
      <c r="H41" s="84"/>
      <c r="I41" s="77"/>
      <c r="J41" s="77"/>
      <c r="K41" s="85"/>
      <c r="L41" s="77"/>
      <c r="M41" s="77"/>
      <c r="N41" s="77"/>
      <c r="O41" s="84"/>
      <c r="P41" s="86"/>
      <c r="Q41" s="74"/>
    </row>
    <row r="42" spans="2:17" ht="12.75" x14ac:dyDescent="0.2">
      <c r="B42"/>
      <c r="C42" s="289"/>
      <c r="D42" s="84"/>
      <c r="E42" s="84"/>
      <c r="F42" s="93"/>
      <c r="G42" s="84"/>
      <c r="H42" s="84"/>
      <c r="I42" s="77"/>
      <c r="J42" s="77"/>
      <c r="K42" s="85"/>
      <c r="L42" s="77"/>
      <c r="M42" s="77"/>
      <c r="N42" s="77"/>
      <c r="O42" s="84"/>
      <c r="P42" s="86"/>
      <c r="Q42" s="74"/>
    </row>
    <row r="43" spans="2:17" ht="12.75" x14ac:dyDescent="0.2">
      <c r="B43"/>
      <c r="C43" s="289"/>
      <c r="D43" s="84"/>
      <c r="E43" s="84"/>
      <c r="F43" s="93"/>
      <c r="G43" s="84"/>
      <c r="H43" s="84"/>
      <c r="I43" s="77"/>
      <c r="J43" s="77"/>
      <c r="K43" s="85"/>
      <c r="L43" s="77"/>
      <c r="M43" s="77"/>
      <c r="N43" s="77"/>
      <c r="O43" s="84"/>
      <c r="P43" s="86"/>
      <c r="Q43" s="74"/>
    </row>
    <row r="44" spans="2:17" ht="12.75" x14ac:dyDescent="0.2">
      <c r="B44"/>
      <c r="C44" s="289"/>
      <c r="D44" s="84"/>
      <c r="E44" s="84"/>
      <c r="F44" s="93"/>
      <c r="G44" s="84"/>
      <c r="H44" s="84"/>
      <c r="I44" s="77"/>
      <c r="J44" s="77"/>
      <c r="K44" s="85"/>
      <c r="L44" s="77"/>
      <c r="M44" s="77"/>
      <c r="N44" s="77"/>
      <c r="O44" s="84"/>
      <c r="P44" s="86"/>
      <c r="Q44" s="74"/>
    </row>
    <row r="45" spans="2:17" ht="12.75" x14ac:dyDescent="0.2">
      <c r="B45"/>
      <c r="C45" s="289"/>
      <c r="D45" s="84"/>
      <c r="E45" s="84"/>
      <c r="F45" s="93"/>
      <c r="G45" s="84"/>
      <c r="H45" s="84"/>
      <c r="I45" s="77"/>
      <c r="J45" s="77"/>
      <c r="K45" s="85"/>
      <c r="L45" s="77"/>
      <c r="M45" s="77"/>
      <c r="N45" s="77"/>
      <c r="O45" s="84"/>
      <c r="P45" s="86"/>
      <c r="Q45" s="74"/>
    </row>
    <row r="46" spans="2:17" ht="12.75" x14ac:dyDescent="0.2">
      <c r="B46"/>
      <c r="C46" s="289"/>
      <c r="D46" s="84"/>
      <c r="E46" s="84"/>
      <c r="F46" s="93"/>
      <c r="G46" s="84"/>
      <c r="H46" s="84"/>
      <c r="I46" s="77"/>
      <c r="J46" s="77"/>
      <c r="K46" s="85"/>
      <c r="L46" s="77"/>
      <c r="M46" s="77"/>
      <c r="N46" s="77"/>
      <c r="O46" s="84"/>
      <c r="P46" s="86"/>
      <c r="Q46" s="74"/>
    </row>
    <row r="47" spans="2:17" ht="12.75" x14ac:dyDescent="0.2">
      <c r="B47"/>
      <c r="C47" s="289"/>
      <c r="D47" s="84"/>
      <c r="E47" s="84"/>
      <c r="F47" s="93"/>
      <c r="G47" s="84"/>
      <c r="H47" s="84"/>
      <c r="I47" s="77"/>
      <c r="J47" s="77"/>
      <c r="K47" s="85"/>
      <c r="L47" s="77"/>
      <c r="M47" s="77"/>
      <c r="N47" s="77"/>
      <c r="O47" s="84"/>
      <c r="P47" s="86"/>
      <c r="Q47" s="74"/>
    </row>
    <row r="48" spans="2:17" ht="12.75" x14ac:dyDescent="0.2">
      <c r="B48"/>
      <c r="C48" s="289"/>
      <c r="D48" s="84"/>
      <c r="E48" s="84"/>
      <c r="F48" s="93"/>
      <c r="G48" s="84"/>
      <c r="H48" s="84"/>
      <c r="I48" s="77"/>
      <c r="J48" s="77"/>
      <c r="K48" s="85"/>
      <c r="L48" s="77"/>
      <c r="M48" s="77"/>
      <c r="N48" s="77"/>
      <c r="O48" s="84"/>
      <c r="P48" s="86"/>
      <c r="Q48" s="74"/>
    </row>
    <row r="49" spans="2:17" ht="13.5" thickBot="1" x14ac:dyDescent="0.25">
      <c r="B49"/>
      <c r="C49" s="290"/>
      <c r="D49" s="84"/>
      <c r="E49" s="84"/>
      <c r="F49" s="93"/>
      <c r="G49" s="84"/>
      <c r="H49" s="84"/>
      <c r="I49" s="77"/>
      <c r="J49" s="77"/>
      <c r="K49" s="85"/>
      <c r="L49" s="77"/>
      <c r="M49" s="77"/>
      <c r="N49" s="77"/>
      <c r="O49" s="84"/>
      <c r="P49" s="86"/>
      <c r="Q49" s="74"/>
    </row>
    <row r="50" spans="2:17" ht="12.75" x14ac:dyDescent="0.2">
      <c r="B50">
        <v>10072</v>
      </c>
      <c r="C50" s="281" t="s">
        <v>14</v>
      </c>
      <c r="D50" s="26">
        <f>SUM(D51:D71)</f>
        <v>0</v>
      </c>
      <c r="E50" s="26">
        <f>SUM(E51:E71)</f>
        <v>0</v>
      </c>
      <c r="F50" s="91">
        <f>SUM(F51:F71)</f>
        <v>0</v>
      </c>
      <c r="G50" s="26">
        <f>SUM(G51:G71)</f>
        <v>0</v>
      </c>
      <c r="H50" s="100"/>
      <c r="I50" s="101"/>
      <c r="J50" s="101"/>
      <c r="K50" s="102"/>
      <c r="L50" s="103"/>
      <c r="M50" s="103"/>
      <c r="N50" s="103"/>
      <c r="O50" s="26">
        <f>SUM(O51:O71)</f>
        <v>0</v>
      </c>
      <c r="P50" s="104"/>
      <c r="Q50" s="74"/>
    </row>
    <row r="51" spans="2:17" ht="12.75" x14ac:dyDescent="0.2">
      <c r="B51">
        <v>10042</v>
      </c>
      <c r="C51" s="27" t="s">
        <v>7</v>
      </c>
      <c r="D51" s="84"/>
      <c r="E51" s="84"/>
      <c r="F51" s="93"/>
      <c r="G51" s="84"/>
      <c r="H51" s="84"/>
      <c r="I51" s="77"/>
      <c r="J51" s="77"/>
      <c r="K51" s="85"/>
      <c r="L51" s="77"/>
      <c r="M51" s="77"/>
      <c r="N51" s="77"/>
      <c r="O51" s="84"/>
      <c r="P51" s="86"/>
      <c r="Q51" s="74"/>
    </row>
    <row r="52" spans="2:17" ht="12.75" x14ac:dyDescent="0.2">
      <c r="B52">
        <v>10106</v>
      </c>
      <c r="C52" s="22" t="s">
        <v>8</v>
      </c>
      <c r="D52" s="84"/>
      <c r="E52" s="84"/>
      <c r="F52" s="93"/>
      <c r="G52" s="84"/>
      <c r="H52" s="84"/>
      <c r="I52" s="77"/>
      <c r="J52" s="77"/>
      <c r="K52" s="85"/>
      <c r="L52" s="77"/>
      <c r="M52" s="77"/>
      <c r="N52" s="77"/>
      <c r="O52" s="84"/>
      <c r="P52" s="86"/>
      <c r="Q52" s="74"/>
    </row>
    <row r="53" spans="2:17" ht="12.75" x14ac:dyDescent="0.2">
      <c r="B53">
        <v>10110</v>
      </c>
      <c r="C53" s="22" t="s">
        <v>9</v>
      </c>
      <c r="D53" s="84"/>
      <c r="E53" s="84"/>
      <c r="F53" s="93"/>
      <c r="G53" s="84"/>
      <c r="H53" s="84"/>
      <c r="I53" s="77"/>
      <c r="J53" s="77"/>
      <c r="K53" s="85"/>
      <c r="L53" s="77"/>
      <c r="M53" s="77"/>
      <c r="N53" s="77"/>
      <c r="O53" s="84"/>
      <c r="P53" s="86"/>
      <c r="Q53" s="74"/>
    </row>
    <row r="54" spans="2:17" ht="12.75" x14ac:dyDescent="0.2">
      <c r="B54">
        <v>10117</v>
      </c>
      <c r="C54" s="22" t="s">
        <v>10</v>
      </c>
      <c r="D54" s="84"/>
      <c r="E54" s="84"/>
      <c r="F54" s="93"/>
      <c r="G54" s="84"/>
      <c r="H54" s="84"/>
      <c r="I54" s="77"/>
      <c r="J54" s="77"/>
      <c r="K54" s="85"/>
      <c r="L54" s="77"/>
      <c r="M54" s="77"/>
      <c r="N54" s="77"/>
      <c r="O54" s="84"/>
      <c r="P54" s="86"/>
      <c r="Q54" s="74"/>
    </row>
    <row r="55" spans="2:17" ht="12.75" x14ac:dyDescent="0.2">
      <c r="B55">
        <v>10119</v>
      </c>
      <c r="C55" s="27" t="s">
        <v>183</v>
      </c>
      <c r="D55" s="84"/>
      <c r="E55" s="84"/>
      <c r="F55" s="93"/>
      <c r="G55" s="84"/>
      <c r="H55" s="84"/>
      <c r="I55" s="77"/>
      <c r="J55" s="77"/>
      <c r="K55" s="85"/>
      <c r="L55" s="77"/>
      <c r="M55" s="77"/>
      <c r="N55" s="77"/>
      <c r="O55" s="84"/>
      <c r="P55" s="86"/>
      <c r="Q55" s="74"/>
    </row>
    <row r="56" spans="2:17" ht="12.75" x14ac:dyDescent="0.2">
      <c r="B56">
        <v>10146</v>
      </c>
      <c r="C56" s="27" t="s">
        <v>11</v>
      </c>
      <c r="D56" s="84"/>
      <c r="E56" s="84"/>
      <c r="F56" s="93"/>
      <c r="G56" s="84"/>
      <c r="H56" s="84"/>
      <c r="I56" s="77"/>
      <c r="J56" s="77"/>
      <c r="K56" s="85"/>
      <c r="L56" s="77"/>
      <c r="M56" s="77"/>
      <c r="N56" s="77"/>
      <c r="O56" s="84"/>
      <c r="P56" s="86"/>
      <c r="Q56" s="74"/>
    </row>
    <row r="57" spans="2:17" ht="12.75" x14ac:dyDescent="0.2">
      <c r="B57">
        <v>10149</v>
      </c>
      <c r="C57" s="27" t="s">
        <v>131</v>
      </c>
      <c r="D57" s="84"/>
      <c r="E57" s="84"/>
      <c r="F57" s="93"/>
      <c r="G57" s="84"/>
      <c r="H57" s="84"/>
      <c r="I57" s="77"/>
      <c r="J57" s="77"/>
      <c r="K57" s="85"/>
      <c r="L57" s="77"/>
      <c r="M57" s="77"/>
      <c r="N57" s="77"/>
      <c r="O57" s="84"/>
      <c r="P57" s="86"/>
      <c r="Q57" s="74"/>
    </row>
    <row r="58" spans="2:17" ht="12.75" x14ac:dyDescent="0.2">
      <c r="B58">
        <v>10152</v>
      </c>
      <c r="C58" s="27" t="s">
        <v>109</v>
      </c>
      <c r="D58" s="84"/>
      <c r="E58" s="84"/>
      <c r="F58" s="93"/>
      <c r="G58" s="84"/>
      <c r="H58" s="84"/>
      <c r="I58" s="77"/>
      <c r="J58" s="77"/>
      <c r="K58" s="85"/>
      <c r="L58" s="77"/>
      <c r="M58" s="77"/>
      <c r="N58" s="77"/>
      <c r="O58" s="84"/>
      <c r="P58" s="86"/>
      <c r="Q58" s="74"/>
    </row>
    <row r="59" spans="2:17" ht="12.75" x14ac:dyDescent="0.2">
      <c r="B59">
        <v>10155</v>
      </c>
      <c r="C59" s="27" t="s">
        <v>110</v>
      </c>
      <c r="D59" s="84"/>
      <c r="E59" s="84"/>
      <c r="F59" s="93"/>
      <c r="G59" s="84"/>
      <c r="H59" s="84"/>
      <c r="I59" s="77"/>
      <c r="J59" s="77"/>
      <c r="K59" s="85"/>
      <c r="L59" s="77"/>
      <c r="M59" s="77"/>
      <c r="N59" s="77"/>
      <c r="O59" s="84"/>
      <c r="P59" s="86"/>
      <c r="Q59" s="74"/>
    </row>
    <row r="60" spans="2:17" ht="12.75" x14ac:dyDescent="0.2">
      <c r="B60">
        <v>10158</v>
      </c>
      <c r="C60" s="27" t="s">
        <v>235</v>
      </c>
      <c r="D60" s="84"/>
      <c r="E60" s="84"/>
      <c r="F60" s="93"/>
      <c r="G60" s="84"/>
      <c r="H60" s="84"/>
      <c r="I60" s="77"/>
      <c r="J60" s="77"/>
      <c r="K60" s="85"/>
      <c r="L60" s="77"/>
      <c r="M60" s="77"/>
      <c r="N60" s="77"/>
      <c r="O60" s="84"/>
      <c r="P60" s="86"/>
      <c r="Q60" s="74"/>
    </row>
    <row r="61" spans="2:17" ht="12.75" x14ac:dyDescent="0.2">
      <c r="B61">
        <v>10161</v>
      </c>
      <c r="C61" s="27" t="s">
        <v>111</v>
      </c>
      <c r="D61" s="84"/>
      <c r="E61" s="84"/>
      <c r="F61" s="93"/>
      <c r="G61" s="84"/>
      <c r="H61" s="84"/>
      <c r="I61" s="77"/>
      <c r="J61" s="77"/>
      <c r="K61" s="85"/>
      <c r="L61" s="77"/>
      <c r="M61" s="77"/>
      <c r="N61" s="77"/>
      <c r="O61" s="84"/>
      <c r="P61" s="86"/>
      <c r="Q61" s="74"/>
    </row>
    <row r="62" spans="2:17" ht="12.75" x14ac:dyDescent="0.2">
      <c r="B62"/>
      <c r="C62" s="291" t="s">
        <v>229</v>
      </c>
      <c r="D62" s="84"/>
      <c r="E62" s="84"/>
      <c r="F62" s="93"/>
      <c r="G62" s="84"/>
      <c r="H62" s="84"/>
      <c r="I62" s="77"/>
      <c r="J62" s="77"/>
      <c r="K62" s="85"/>
      <c r="L62" s="77"/>
      <c r="M62" s="77"/>
      <c r="N62" s="77"/>
      <c r="O62" s="84"/>
      <c r="P62" s="86"/>
      <c r="Q62" s="74"/>
    </row>
    <row r="63" spans="2:17" ht="12.75" x14ac:dyDescent="0.2">
      <c r="B63"/>
      <c r="C63" s="291" t="s">
        <v>13</v>
      </c>
      <c r="D63" s="84"/>
      <c r="E63" s="84"/>
      <c r="F63" s="93"/>
      <c r="G63" s="84"/>
      <c r="H63" s="84"/>
      <c r="I63" s="77"/>
      <c r="J63" s="77"/>
      <c r="K63" s="85"/>
      <c r="L63" s="77"/>
      <c r="M63" s="77"/>
      <c r="N63" s="77"/>
      <c r="O63" s="84"/>
      <c r="P63" s="86"/>
      <c r="Q63" s="74"/>
    </row>
    <row r="64" spans="2:17" ht="12.75" x14ac:dyDescent="0.2">
      <c r="B64"/>
      <c r="C64" s="291" t="s">
        <v>5</v>
      </c>
      <c r="D64" s="84"/>
      <c r="E64" s="84"/>
      <c r="F64" s="93"/>
      <c r="G64" s="84"/>
      <c r="H64" s="84"/>
      <c r="I64" s="77"/>
      <c r="J64" s="77"/>
      <c r="K64" s="85"/>
      <c r="L64" s="77"/>
      <c r="M64" s="77"/>
      <c r="N64" s="77"/>
      <c r="O64" s="84"/>
      <c r="P64" s="86"/>
      <c r="Q64" s="74"/>
    </row>
    <row r="65" spans="2:17" ht="12.75" x14ac:dyDescent="0.2">
      <c r="B65"/>
      <c r="C65" s="279"/>
      <c r="D65" s="84"/>
      <c r="E65" s="84"/>
      <c r="F65" s="93"/>
      <c r="G65" s="84"/>
      <c r="H65" s="84"/>
      <c r="I65" s="77"/>
      <c r="J65" s="77"/>
      <c r="K65" s="85"/>
      <c r="L65" s="77"/>
      <c r="M65" s="77"/>
      <c r="N65" s="77"/>
      <c r="O65" s="84"/>
      <c r="P65" s="86"/>
      <c r="Q65" s="74"/>
    </row>
    <row r="66" spans="2:17" ht="12.75" x14ac:dyDescent="0.2">
      <c r="B66"/>
      <c r="C66" s="279"/>
      <c r="D66" s="84"/>
      <c r="E66" s="84"/>
      <c r="F66" s="93"/>
      <c r="G66" s="84"/>
      <c r="H66" s="84"/>
      <c r="I66" s="77"/>
      <c r="J66" s="77"/>
      <c r="K66" s="85"/>
      <c r="L66" s="77"/>
      <c r="M66" s="77"/>
      <c r="N66" s="77"/>
      <c r="O66" s="84"/>
      <c r="P66" s="86"/>
      <c r="Q66" s="74"/>
    </row>
    <row r="67" spans="2:17" ht="12.75" x14ac:dyDescent="0.2">
      <c r="B67"/>
      <c r="C67" s="279"/>
      <c r="D67" s="84"/>
      <c r="E67" s="84"/>
      <c r="F67" s="93"/>
      <c r="G67" s="84"/>
      <c r="H67" s="84"/>
      <c r="I67" s="77"/>
      <c r="J67" s="77"/>
      <c r="K67" s="85"/>
      <c r="L67" s="77"/>
      <c r="M67" s="77"/>
      <c r="N67" s="77"/>
      <c r="O67" s="84"/>
      <c r="P67" s="86"/>
      <c r="Q67" s="74"/>
    </row>
    <row r="68" spans="2:17" ht="12.75" x14ac:dyDescent="0.2">
      <c r="B68"/>
      <c r="C68" s="279"/>
      <c r="D68" s="84"/>
      <c r="E68" s="84"/>
      <c r="F68" s="93"/>
      <c r="G68" s="84"/>
      <c r="H68" s="84"/>
      <c r="I68" s="77"/>
      <c r="J68" s="77"/>
      <c r="K68" s="85"/>
      <c r="L68" s="77"/>
      <c r="M68" s="77"/>
      <c r="N68" s="77"/>
      <c r="O68" s="84"/>
      <c r="P68" s="86"/>
      <c r="Q68" s="74"/>
    </row>
    <row r="69" spans="2:17" ht="12.75" x14ac:dyDescent="0.2">
      <c r="B69"/>
      <c r="C69" s="279"/>
      <c r="D69" s="84"/>
      <c r="E69" s="84"/>
      <c r="F69" s="93"/>
      <c r="G69" s="84"/>
      <c r="H69" s="84"/>
      <c r="I69" s="77"/>
      <c r="J69" s="77"/>
      <c r="K69" s="85"/>
      <c r="L69" s="77"/>
      <c r="M69" s="77"/>
      <c r="N69" s="77"/>
      <c r="O69" s="84"/>
      <c r="P69" s="86"/>
      <c r="Q69" s="74"/>
    </row>
    <row r="70" spans="2:17" ht="12.75" x14ac:dyDescent="0.2">
      <c r="B70"/>
      <c r="C70" s="279"/>
      <c r="D70" s="84"/>
      <c r="E70" s="84"/>
      <c r="F70" s="93"/>
      <c r="G70" s="84"/>
      <c r="H70" s="84"/>
      <c r="I70" s="77"/>
      <c r="J70" s="77"/>
      <c r="K70" s="85"/>
      <c r="L70" s="77"/>
      <c r="M70" s="77"/>
      <c r="N70" s="77"/>
      <c r="O70" s="84"/>
      <c r="P70" s="86"/>
      <c r="Q70" s="74"/>
    </row>
    <row r="71" spans="2:17" ht="12.75" x14ac:dyDescent="0.2">
      <c r="B71"/>
      <c r="C71" s="279"/>
      <c r="D71" s="84"/>
      <c r="E71" s="84"/>
      <c r="F71" s="93"/>
      <c r="G71" s="84"/>
      <c r="H71" s="84"/>
      <c r="I71" s="77"/>
      <c r="J71" s="77"/>
      <c r="K71" s="85"/>
      <c r="L71" s="77"/>
      <c r="M71" s="77"/>
      <c r="N71" s="77"/>
      <c r="O71" s="84"/>
      <c r="P71" s="86"/>
      <c r="Q71" s="74"/>
    </row>
    <row r="72" spans="2:17" ht="12.75" x14ac:dyDescent="0.2">
      <c r="B72">
        <v>10073</v>
      </c>
      <c r="C72" s="25" t="s">
        <v>15</v>
      </c>
      <c r="D72" s="26">
        <f>SUM(D73:D94)</f>
        <v>0</v>
      </c>
      <c r="E72" s="26">
        <f>SUM(E73:E94)</f>
        <v>0</v>
      </c>
      <c r="F72" s="91">
        <f>SUM(F73:F94)</f>
        <v>0</v>
      </c>
      <c r="G72" s="26">
        <f>SUM(G73:G94)</f>
        <v>0</v>
      </c>
      <c r="H72" s="100"/>
      <c r="I72" s="101"/>
      <c r="J72" s="101"/>
      <c r="K72" s="102"/>
      <c r="L72" s="103"/>
      <c r="M72" s="103"/>
      <c r="N72" s="103"/>
      <c r="O72" s="26">
        <f>SUM(O73:O94)</f>
        <v>0</v>
      </c>
      <c r="P72" s="104"/>
      <c r="Q72" s="74"/>
    </row>
    <row r="73" spans="2:17" ht="12.75" x14ac:dyDescent="0.2">
      <c r="B73">
        <v>10041</v>
      </c>
      <c r="C73" s="284" t="s">
        <v>7</v>
      </c>
      <c r="D73" s="84"/>
      <c r="E73" s="84"/>
      <c r="F73" s="93"/>
      <c r="G73" s="84"/>
      <c r="H73" s="84"/>
      <c r="I73" s="77"/>
      <c r="J73" s="77"/>
      <c r="K73" s="85"/>
      <c r="L73" s="77"/>
      <c r="M73" s="77"/>
      <c r="N73" s="77"/>
      <c r="O73" s="84"/>
      <c r="P73" s="86"/>
      <c r="Q73" s="74"/>
    </row>
    <row r="74" spans="2:17" ht="12.75" x14ac:dyDescent="0.2">
      <c r="B74">
        <v>10105</v>
      </c>
      <c r="C74" s="283" t="s">
        <v>8</v>
      </c>
      <c r="D74" s="84"/>
      <c r="E74" s="84"/>
      <c r="F74" s="93"/>
      <c r="G74" s="84"/>
      <c r="H74" s="84"/>
      <c r="I74" s="77"/>
      <c r="J74" s="77"/>
      <c r="K74" s="85"/>
      <c r="L74" s="77"/>
      <c r="M74" s="77"/>
      <c r="N74" s="77"/>
      <c r="O74" s="84"/>
      <c r="P74" s="86"/>
      <c r="Q74" s="74"/>
    </row>
    <row r="75" spans="2:17" ht="12.75" x14ac:dyDescent="0.2">
      <c r="B75">
        <v>10109</v>
      </c>
      <c r="C75" s="283" t="s">
        <v>9</v>
      </c>
      <c r="D75" s="84"/>
      <c r="E75" s="84"/>
      <c r="F75" s="93"/>
      <c r="G75" s="84"/>
      <c r="H75" s="84"/>
      <c r="I75" s="77"/>
      <c r="J75" s="77"/>
      <c r="K75" s="85"/>
      <c r="L75" s="77"/>
      <c r="M75" s="77"/>
      <c r="N75" s="77"/>
      <c r="O75" s="84"/>
      <c r="P75" s="86"/>
      <c r="Q75" s="74"/>
    </row>
    <row r="76" spans="2:17" ht="12.75" x14ac:dyDescent="0.2">
      <c r="B76">
        <v>10116</v>
      </c>
      <c r="C76" s="283" t="s">
        <v>10</v>
      </c>
      <c r="D76" s="84"/>
      <c r="E76" s="84"/>
      <c r="F76" s="93"/>
      <c r="G76" s="84"/>
      <c r="H76" s="84"/>
      <c r="I76" s="77"/>
      <c r="J76" s="77"/>
      <c r="K76" s="85"/>
      <c r="L76" s="77"/>
      <c r="M76" s="77"/>
      <c r="N76" s="77"/>
      <c r="O76" s="84"/>
      <c r="P76" s="86"/>
      <c r="Q76" s="74"/>
    </row>
    <row r="77" spans="2:17" ht="12.75" x14ac:dyDescent="0.2">
      <c r="B77"/>
      <c r="C77" s="284" t="s">
        <v>183</v>
      </c>
      <c r="D77" s="84"/>
      <c r="E77" s="84"/>
      <c r="F77" s="93"/>
      <c r="G77" s="84"/>
      <c r="H77" s="84"/>
      <c r="I77" s="77"/>
      <c r="J77" s="77"/>
      <c r="K77" s="85"/>
      <c r="L77" s="77"/>
      <c r="M77" s="77"/>
      <c r="N77" s="77"/>
      <c r="O77" s="84"/>
      <c r="P77" s="86"/>
      <c r="Q77" s="74"/>
    </row>
    <row r="78" spans="2:17" ht="12.75" x14ac:dyDescent="0.2">
      <c r="B78">
        <v>10145</v>
      </c>
      <c r="C78" s="284" t="s">
        <v>11</v>
      </c>
      <c r="D78" s="84"/>
      <c r="E78" s="84"/>
      <c r="F78" s="93"/>
      <c r="G78" s="84"/>
      <c r="H78" s="84"/>
      <c r="I78" s="77"/>
      <c r="J78" s="77"/>
      <c r="K78" s="85"/>
      <c r="L78" s="77"/>
      <c r="M78" s="77"/>
      <c r="N78" s="77"/>
      <c r="O78" s="84"/>
      <c r="P78" s="86"/>
      <c r="Q78" s="74"/>
    </row>
    <row r="79" spans="2:17" ht="12.75" x14ac:dyDescent="0.2">
      <c r="B79">
        <v>10045</v>
      </c>
      <c r="C79" s="285" t="s">
        <v>131</v>
      </c>
      <c r="D79" s="84"/>
      <c r="E79" s="84"/>
      <c r="F79" s="93"/>
      <c r="G79" s="84"/>
      <c r="H79" s="84"/>
      <c r="I79" s="77"/>
      <c r="J79" s="77"/>
      <c r="K79" s="85"/>
      <c r="L79" s="77"/>
      <c r="M79" s="77"/>
      <c r="N79" s="77"/>
      <c r="O79" s="84"/>
      <c r="P79" s="86"/>
      <c r="Q79" s="74"/>
    </row>
    <row r="80" spans="2:17" ht="12.75" x14ac:dyDescent="0.2">
      <c r="B80">
        <v>10148</v>
      </c>
      <c r="C80" s="285" t="s">
        <v>109</v>
      </c>
      <c r="D80" s="84"/>
      <c r="E80" s="84"/>
      <c r="F80" s="93"/>
      <c r="G80" s="84"/>
      <c r="H80" s="84"/>
      <c r="I80" s="77"/>
      <c r="J80" s="77"/>
      <c r="K80" s="85"/>
      <c r="L80" s="77"/>
      <c r="M80" s="77"/>
      <c r="N80" s="77"/>
      <c r="O80" s="84"/>
      <c r="P80" s="86"/>
      <c r="Q80" s="74"/>
    </row>
    <row r="81" spans="2:17" ht="12.75" x14ac:dyDescent="0.2">
      <c r="B81">
        <v>10151</v>
      </c>
      <c r="C81" s="285" t="s">
        <v>110</v>
      </c>
      <c r="D81" s="84"/>
      <c r="E81" s="84"/>
      <c r="F81" s="93"/>
      <c r="G81" s="84"/>
      <c r="H81" s="84"/>
      <c r="I81" s="77"/>
      <c r="J81" s="77"/>
      <c r="K81" s="85"/>
      <c r="L81" s="77"/>
      <c r="M81" s="77"/>
      <c r="N81" s="77"/>
      <c r="O81" s="84"/>
      <c r="P81" s="86"/>
      <c r="Q81" s="74"/>
    </row>
    <row r="82" spans="2:17" ht="12.75" x14ac:dyDescent="0.2">
      <c r="B82"/>
      <c r="C82" s="288" t="s">
        <v>235</v>
      </c>
      <c r="D82" s="87"/>
      <c r="E82" s="87"/>
      <c r="F82" s="94"/>
      <c r="G82" s="87"/>
      <c r="H82" s="87"/>
      <c r="I82" s="88"/>
      <c r="J82" s="88"/>
      <c r="K82" s="89"/>
      <c r="L82" s="88"/>
      <c r="M82" s="88"/>
      <c r="N82" s="88"/>
      <c r="O82" s="87"/>
      <c r="P82" s="90"/>
      <c r="Q82" s="74"/>
    </row>
    <row r="83" spans="2:17" ht="12.75" x14ac:dyDescent="0.2">
      <c r="B83">
        <v>10068</v>
      </c>
      <c r="C83" s="285" t="s">
        <v>12</v>
      </c>
      <c r="D83" s="84"/>
      <c r="E83" s="84"/>
      <c r="F83" s="93"/>
      <c r="G83" s="84"/>
      <c r="H83" s="84"/>
      <c r="I83" s="77"/>
      <c r="J83" s="77"/>
      <c r="K83" s="85"/>
      <c r="L83" s="77"/>
      <c r="M83" s="77"/>
      <c r="N83" s="77"/>
      <c r="O83" s="84"/>
      <c r="P83" s="86"/>
      <c r="Q83" s="74"/>
    </row>
    <row r="84" spans="2:17" ht="12.75" x14ac:dyDescent="0.2">
      <c r="B84">
        <v>10154</v>
      </c>
      <c r="C84" s="285" t="s">
        <v>111</v>
      </c>
      <c r="D84" s="84"/>
      <c r="E84" s="84"/>
      <c r="F84" s="93"/>
      <c r="G84" s="84"/>
      <c r="H84" s="84"/>
      <c r="I84" s="77"/>
      <c r="J84" s="77"/>
      <c r="K84" s="85"/>
      <c r="L84" s="77"/>
      <c r="M84" s="77"/>
      <c r="N84" s="77"/>
      <c r="O84" s="84"/>
      <c r="P84" s="86"/>
      <c r="Q84" s="74"/>
    </row>
    <row r="85" spans="2:17" ht="12.75" x14ac:dyDescent="0.2">
      <c r="B85"/>
      <c r="C85" s="285" t="s">
        <v>229</v>
      </c>
      <c r="D85" s="84"/>
      <c r="E85" s="84"/>
      <c r="F85" s="93"/>
      <c r="G85" s="84"/>
      <c r="H85" s="84"/>
      <c r="I85" s="77"/>
      <c r="J85" s="77"/>
      <c r="K85" s="85"/>
      <c r="L85" s="77"/>
      <c r="M85" s="77"/>
      <c r="N85" s="77"/>
      <c r="O85" s="84"/>
      <c r="P85" s="86"/>
      <c r="Q85" s="74"/>
    </row>
    <row r="86" spans="2:17" ht="12.75" x14ac:dyDescent="0.2">
      <c r="B86">
        <v>10157</v>
      </c>
      <c r="C86" s="285" t="s">
        <v>13</v>
      </c>
      <c r="D86" s="84"/>
      <c r="E86" s="84"/>
      <c r="F86" s="93"/>
      <c r="G86" s="84"/>
      <c r="H86" s="84"/>
      <c r="I86" s="77"/>
      <c r="J86" s="77"/>
      <c r="K86" s="85"/>
      <c r="L86" s="77"/>
      <c r="M86" s="77"/>
      <c r="N86" s="77"/>
      <c r="O86" s="84"/>
      <c r="P86" s="86"/>
      <c r="Q86" s="74"/>
    </row>
    <row r="87" spans="2:17" ht="12.75" x14ac:dyDescent="0.2">
      <c r="B87">
        <v>10160</v>
      </c>
      <c r="C87" s="285" t="s">
        <v>5</v>
      </c>
      <c r="D87" s="84"/>
      <c r="E87" s="84"/>
      <c r="F87" s="93"/>
      <c r="G87" s="84"/>
      <c r="H87" s="84"/>
      <c r="I87" s="77"/>
      <c r="J87" s="77"/>
      <c r="K87" s="85"/>
      <c r="L87" s="77"/>
      <c r="M87" s="77"/>
      <c r="N87" s="77"/>
      <c r="O87" s="84"/>
      <c r="P87" s="86"/>
      <c r="Q87" s="74"/>
    </row>
    <row r="88" spans="2:17" ht="12.75" x14ac:dyDescent="0.2">
      <c r="B88"/>
      <c r="C88" s="286"/>
      <c r="D88" s="87"/>
      <c r="E88" s="87"/>
      <c r="F88" s="94"/>
      <c r="G88" s="87"/>
      <c r="H88" s="87"/>
      <c r="I88" s="88"/>
      <c r="J88" s="88"/>
      <c r="K88" s="89"/>
      <c r="L88" s="88"/>
      <c r="M88" s="88"/>
      <c r="N88" s="88"/>
      <c r="O88" s="87"/>
      <c r="P88" s="90"/>
      <c r="Q88" s="74"/>
    </row>
    <row r="89" spans="2:17" ht="12.75" x14ac:dyDescent="0.2">
      <c r="B89"/>
      <c r="C89" s="286"/>
      <c r="D89" s="87"/>
      <c r="E89" s="87"/>
      <c r="F89" s="94"/>
      <c r="G89" s="87"/>
      <c r="H89" s="87"/>
      <c r="I89" s="88"/>
      <c r="J89" s="88"/>
      <c r="K89" s="89"/>
      <c r="L89" s="88"/>
      <c r="M89" s="88"/>
      <c r="N89" s="88"/>
      <c r="O89" s="87"/>
      <c r="P89" s="90"/>
      <c r="Q89" s="74"/>
    </row>
    <row r="90" spans="2:17" ht="12.75" x14ac:dyDescent="0.2">
      <c r="B90"/>
      <c r="C90" s="286"/>
      <c r="D90" s="87"/>
      <c r="E90" s="87"/>
      <c r="F90" s="94"/>
      <c r="G90" s="87"/>
      <c r="H90" s="87"/>
      <c r="I90" s="88"/>
      <c r="J90" s="88"/>
      <c r="K90" s="89"/>
      <c r="L90" s="88"/>
      <c r="M90" s="88"/>
      <c r="N90" s="88"/>
      <c r="O90" s="87"/>
      <c r="P90" s="90"/>
      <c r="Q90" s="74"/>
    </row>
    <row r="91" spans="2:17" ht="12.75" x14ac:dyDescent="0.2">
      <c r="B91"/>
      <c r="C91" s="286"/>
      <c r="D91" s="87"/>
      <c r="E91" s="87"/>
      <c r="F91" s="94"/>
      <c r="G91" s="87"/>
      <c r="H91" s="87"/>
      <c r="I91" s="88"/>
      <c r="J91" s="88"/>
      <c r="K91" s="89"/>
      <c r="L91" s="88"/>
      <c r="M91" s="88"/>
      <c r="N91" s="88"/>
      <c r="O91" s="87"/>
      <c r="P91" s="90"/>
      <c r="Q91" s="74"/>
    </row>
    <row r="92" spans="2:17" ht="12.75" x14ac:dyDescent="0.2">
      <c r="B92"/>
      <c r="C92" s="286"/>
      <c r="D92" s="87"/>
      <c r="E92" s="87"/>
      <c r="F92" s="94"/>
      <c r="G92" s="87"/>
      <c r="H92" s="87"/>
      <c r="I92" s="88"/>
      <c r="J92" s="88"/>
      <c r="K92" s="89"/>
      <c r="L92" s="88"/>
      <c r="M92" s="88"/>
      <c r="N92" s="88"/>
      <c r="O92" s="87"/>
      <c r="P92" s="90"/>
      <c r="Q92" s="74"/>
    </row>
    <row r="93" spans="2:17" ht="12.75" x14ac:dyDescent="0.2">
      <c r="B93"/>
      <c r="C93" s="286"/>
      <c r="D93" s="87"/>
      <c r="E93" s="87"/>
      <c r="F93" s="94"/>
      <c r="G93" s="87"/>
      <c r="H93" s="87"/>
      <c r="I93" s="88"/>
      <c r="J93" s="88"/>
      <c r="K93" s="89"/>
      <c r="L93" s="88"/>
      <c r="M93" s="88"/>
      <c r="N93" s="88"/>
      <c r="O93" s="87"/>
      <c r="P93" s="90"/>
      <c r="Q93" s="74"/>
    </row>
    <row r="94" spans="2:17" ht="12.75" x14ac:dyDescent="0.2">
      <c r="B94"/>
      <c r="C94" s="286"/>
      <c r="D94" s="87"/>
      <c r="E94" s="87"/>
      <c r="F94" s="94"/>
      <c r="G94" s="87"/>
      <c r="H94" s="87"/>
      <c r="I94" s="88"/>
      <c r="J94" s="88"/>
      <c r="K94" s="89"/>
      <c r="L94" s="88"/>
      <c r="M94" s="88"/>
      <c r="N94" s="88"/>
      <c r="O94" s="87"/>
      <c r="P94" s="90"/>
      <c r="Q94" s="74"/>
    </row>
    <row r="95" spans="2:17" ht="13.5" thickBot="1" x14ac:dyDescent="0.25">
      <c r="B95">
        <v>10076</v>
      </c>
      <c r="C95" s="30" t="s">
        <v>3</v>
      </c>
      <c r="D95" s="31">
        <f>SUM(D8,D27,D50,D72)</f>
        <v>0</v>
      </c>
      <c r="E95" s="31">
        <f>SUM(E8,E27,E50,E72)</f>
        <v>0</v>
      </c>
      <c r="F95" s="95">
        <f>SUM(F8,F27,F50,F72)</f>
        <v>0</v>
      </c>
      <c r="G95" s="31">
        <f>SUM(G8,G27,G50,G72)</f>
        <v>0</v>
      </c>
      <c r="H95" s="105"/>
      <c r="I95" s="106"/>
      <c r="J95" s="106"/>
      <c r="K95" s="107"/>
      <c r="L95" s="108"/>
      <c r="M95" s="108"/>
      <c r="N95" s="108"/>
      <c r="O95" s="31">
        <f>SUM(O8,O27,O50,O72)</f>
        <v>0</v>
      </c>
      <c r="P95" s="307" t="e">
        <f>O95*10/D95</f>
        <v>#DIV/0!</v>
      </c>
      <c r="Q95" s="74"/>
    </row>
    <row r="99" spans="2:17" ht="12.75" customHeight="1" x14ac:dyDescent="0.2"/>
    <row r="100" spans="2:17" ht="12" thickBot="1" x14ac:dyDescent="0.25">
      <c r="B100" s="10" t="s">
        <v>0</v>
      </c>
      <c r="C100" s="10" t="str">
        <f>Index!$G$39</f>
        <v>FY 2014-15</v>
      </c>
      <c r="F100" s="118"/>
      <c r="H100" s="10"/>
      <c r="I100" s="10"/>
      <c r="J100" s="10"/>
      <c r="K100" s="10"/>
    </row>
    <row r="101" spans="2:17" ht="11.25" customHeight="1" x14ac:dyDescent="0.2">
      <c r="B101" s="392" t="s">
        <v>92</v>
      </c>
      <c r="C101" s="392" t="s">
        <v>17</v>
      </c>
      <c r="D101" s="377" t="s">
        <v>91</v>
      </c>
      <c r="E101" s="378"/>
      <c r="F101" s="399" t="s">
        <v>54</v>
      </c>
      <c r="G101" s="392" t="s">
        <v>51</v>
      </c>
      <c r="H101" s="377" t="s">
        <v>83</v>
      </c>
      <c r="I101" s="397"/>
      <c r="J101" s="397"/>
      <c r="K101" s="378"/>
      <c r="L101" s="365" t="s">
        <v>88</v>
      </c>
      <c r="M101" s="366"/>
      <c r="N101" s="398"/>
      <c r="O101" s="378" t="s">
        <v>133</v>
      </c>
      <c r="P101" s="395" t="s">
        <v>134</v>
      </c>
      <c r="Q101" s="375" t="s">
        <v>102</v>
      </c>
    </row>
    <row r="102" spans="2:17" ht="45.75" thickBot="1" x14ac:dyDescent="0.25">
      <c r="B102" s="393"/>
      <c r="C102" s="393"/>
      <c r="D102" s="13" t="s">
        <v>70</v>
      </c>
      <c r="E102" s="14" t="s">
        <v>71</v>
      </c>
      <c r="F102" s="400"/>
      <c r="G102" s="393"/>
      <c r="H102" s="15" t="s">
        <v>84</v>
      </c>
      <c r="I102" s="16" t="s">
        <v>85</v>
      </c>
      <c r="J102" s="16" t="s">
        <v>86</v>
      </c>
      <c r="K102" s="17" t="s">
        <v>87</v>
      </c>
      <c r="L102" s="16" t="s">
        <v>52</v>
      </c>
      <c r="M102" s="16" t="s">
        <v>89</v>
      </c>
      <c r="N102" s="16" t="s">
        <v>90</v>
      </c>
      <c r="O102" s="394"/>
      <c r="P102" s="396"/>
      <c r="Q102" s="375"/>
    </row>
    <row r="103" spans="2:17" x14ac:dyDescent="0.2">
      <c r="B103" s="18">
        <v>10074</v>
      </c>
      <c r="C103" s="19" t="s">
        <v>4</v>
      </c>
      <c r="D103" s="20">
        <f>SUM(D104:D121)</f>
        <v>0</v>
      </c>
      <c r="E103" s="20">
        <f>SUM(E104:E121)</f>
        <v>0</v>
      </c>
      <c r="F103" s="92">
        <f>SUM(F104:F121)</f>
        <v>0</v>
      </c>
      <c r="G103" s="20">
        <f>SUM(G104:G121)</f>
        <v>0</v>
      </c>
      <c r="H103" s="96"/>
      <c r="I103" s="97"/>
      <c r="J103" s="97"/>
      <c r="K103" s="98"/>
      <c r="L103" s="97"/>
      <c r="M103" s="97"/>
      <c r="N103" s="97"/>
      <c r="O103" s="20">
        <f>SUM(O104:O121)</f>
        <v>0</v>
      </c>
      <c r="P103" s="99"/>
      <c r="Q103" s="47"/>
    </row>
    <row r="104" spans="2:17" x14ac:dyDescent="0.2">
      <c r="B104" s="21">
        <v>10054</v>
      </c>
      <c r="C104" s="277" t="s">
        <v>103</v>
      </c>
      <c r="D104" s="84"/>
      <c r="E104" s="84"/>
      <c r="F104" s="350"/>
      <c r="G104" s="84"/>
      <c r="H104" s="84"/>
      <c r="I104" s="84"/>
      <c r="J104" s="84"/>
      <c r="K104" s="84"/>
      <c r="L104" s="84"/>
      <c r="M104" s="84"/>
      <c r="N104" s="84"/>
      <c r="O104" s="84"/>
      <c r="P104" s="86"/>
      <c r="Q104" s="74"/>
    </row>
    <row r="105" spans="2:17" x14ac:dyDescent="0.2">
      <c r="B105" s="21">
        <v>10055</v>
      </c>
      <c r="C105" s="277" t="s">
        <v>104</v>
      </c>
      <c r="D105" s="84"/>
      <c r="E105" s="84"/>
      <c r="F105" s="350"/>
      <c r="G105" s="84"/>
      <c r="H105" s="84"/>
      <c r="I105" s="84"/>
      <c r="J105" s="84"/>
      <c r="K105" s="84"/>
      <c r="L105" s="84"/>
      <c r="M105" s="84"/>
      <c r="N105" s="84"/>
      <c r="O105" s="84"/>
      <c r="P105" s="86"/>
      <c r="Q105" s="74"/>
    </row>
    <row r="106" spans="2:17" x14ac:dyDescent="0.2">
      <c r="B106" s="21">
        <v>10077</v>
      </c>
      <c r="C106" s="277" t="s">
        <v>105</v>
      </c>
      <c r="D106" s="84"/>
      <c r="E106" s="84"/>
      <c r="F106" s="350"/>
      <c r="G106" s="84"/>
      <c r="H106" s="84"/>
      <c r="I106" s="84"/>
      <c r="J106" s="84"/>
      <c r="K106" s="84"/>
      <c r="L106" s="84"/>
      <c r="M106" s="84"/>
      <c r="N106" s="84"/>
      <c r="O106" s="84"/>
      <c r="P106" s="86"/>
      <c r="Q106" s="74"/>
    </row>
    <row r="107" spans="2:17" x14ac:dyDescent="0.2">
      <c r="B107" s="21">
        <v>10058</v>
      </c>
      <c r="C107" s="277" t="s">
        <v>106</v>
      </c>
      <c r="D107" s="84"/>
      <c r="E107" s="84"/>
      <c r="F107" s="350"/>
      <c r="G107" s="84"/>
      <c r="H107" s="84"/>
      <c r="I107" s="84"/>
      <c r="J107" s="84"/>
      <c r="K107" s="84"/>
      <c r="L107" s="84"/>
      <c r="M107" s="84"/>
      <c r="N107" s="84"/>
      <c r="O107" s="84"/>
      <c r="P107" s="86"/>
      <c r="Q107" s="74"/>
    </row>
    <row r="108" spans="2:17" x14ac:dyDescent="0.2">
      <c r="B108" s="21">
        <v>10085</v>
      </c>
      <c r="C108" s="277" t="s">
        <v>232</v>
      </c>
      <c r="D108" s="84"/>
      <c r="E108" s="84"/>
      <c r="F108" s="350"/>
      <c r="G108" s="84"/>
      <c r="H108" s="84"/>
      <c r="I108" s="84"/>
      <c r="J108" s="84"/>
      <c r="K108" s="84"/>
      <c r="L108" s="84"/>
      <c r="M108" s="84"/>
      <c r="N108" s="84"/>
      <c r="O108" s="84"/>
      <c r="P108" s="86"/>
      <c r="Q108" s="74"/>
    </row>
    <row r="109" spans="2:17" x14ac:dyDescent="0.2">
      <c r="B109" s="21">
        <v>10088</v>
      </c>
      <c r="C109" s="278" t="s">
        <v>233</v>
      </c>
      <c r="D109" s="84"/>
      <c r="E109" s="84"/>
      <c r="F109" s="350"/>
      <c r="G109" s="84"/>
      <c r="H109" s="84"/>
      <c r="I109" s="84"/>
      <c r="J109" s="84"/>
      <c r="K109" s="84"/>
      <c r="L109" s="84"/>
      <c r="M109" s="84"/>
      <c r="N109" s="84"/>
      <c r="O109" s="84"/>
      <c r="P109" s="86"/>
      <c r="Q109" s="74"/>
    </row>
    <row r="110" spans="2:17" x14ac:dyDescent="0.2">
      <c r="B110" s="21">
        <v>10063</v>
      </c>
      <c r="C110" s="277" t="s">
        <v>107</v>
      </c>
      <c r="D110" s="84"/>
      <c r="E110" s="84"/>
      <c r="F110" s="350"/>
      <c r="G110" s="84"/>
      <c r="H110" s="84"/>
      <c r="I110" s="84"/>
      <c r="J110" s="84"/>
      <c r="K110" s="84"/>
      <c r="L110" s="84"/>
      <c r="M110" s="84"/>
      <c r="N110" s="84"/>
      <c r="O110" s="84"/>
      <c r="P110" s="86"/>
      <c r="Q110" s="74"/>
    </row>
    <row r="111" spans="2:17" x14ac:dyDescent="0.2">
      <c r="B111" s="21">
        <v>10064</v>
      </c>
      <c r="C111" s="277" t="s">
        <v>234</v>
      </c>
      <c r="D111" s="84"/>
      <c r="E111" s="84"/>
      <c r="F111" s="350"/>
      <c r="G111" s="84"/>
      <c r="H111" s="84"/>
      <c r="I111" s="84"/>
      <c r="J111" s="84"/>
      <c r="K111" s="84"/>
      <c r="L111" s="84"/>
      <c r="M111" s="84"/>
      <c r="N111" s="84"/>
      <c r="O111" s="84"/>
      <c r="P111" s="86"/>
      <c r="Q111" s="74"/>
    </row>
    <row r="112" spans="2:17" x14ac:dyDescent="0.2">
      <c r="B112" s="21"/>
      <c r="C112" s="277" t="s">
        <v>108</v>
      </c>
      <c r="D112" s="84"/>
      <c r="E112" s="84"/>
      <c r="F112" s="93"/>
      <c r="G112" s="84"/>
      <c r="H112" s="84"/>
      <c r="I112" s="84"/>
      <c r="J112" s="84"/>
      <c r="K112" s="84"/>
      <c r="L112" s="84"/>
      <c r="M112" s="84"/>
      <c r="N112" s="84"/>
      <c r="O112" s="84"/>
      <c r="P112" s="86"/>
      <c r="Q112" s="74"/>
    </row>
    <row r="113" spans="2:17" x14ac:dyDescent="0.2">
      <c r="B113" s="21"/>
      <c r="C113" s="24"/>
      <c r="D113" s="84"/>
      <c r="E113" s="84"/>
      <c r="F113" s="93"/>
      <c r="G113" s="84"/>
      <c r="H113" s="84"/>
      <c r="I113" s="84"/>
      <c r="J113" s="84"/>
      <c r="K113" s="84"/>
      <c r="L113" s="84"/>
      <c r="M113" s="84"/>
      <c r="N113" s="84"/>
      <c r="O113" s="84"/>
      <c r="P113" s="86"/>
      <c r="Q113" s="74"/>
    </row>
    <row r="114" spans="2:17" x14ac:dyDescent="0.2">
      <c r="B114" s="21"/>
      <c r="C114" s="24"/>
      <c r="D114" s="84"/>
      <c r="E114" s="84"/>
      <c r="F114" s="93"/>
      <c r="G114" s="84"/>
      <c r="H114" s="84"/>
      <c r="I114" s="77"/>
      <c r="J114" s="77"/>
      <c r="K114" s="85"/>
      <c r="L114" s="77"/>
      <c r="M114" s="77"/>
      <c r="N114" s="77"/>
      <c r="O114" s="84"/>
      <c r="P114" s="86"/>
      <c r="Q114" s="74"/>
    </row>
    <row r="115" spans="2:17" x14ac:dyDescent="0.2">
      <c r="B115" s="21"/>
      <c r="C115" s="24"/>
      <c r="D115" s="84"/>
      <c r="E115" s="84"/>
      <c r="F115" s="93"/>
      <c r="G115" s="84"/>
      <c r="H115" s="84"/>
      <c r="I115" s="77"/>
      <c r="J115" s="77"/>
      <c r="K115" s="85"/>
      <c r="L115" s="77"/>
      <c r="M115" s="77"/>
      <c r="N115" s="77"/>
      <c r="O115" s="84"/>
      <c r="P115" s="86"/>
      <c r="Q115" s="74"/>
    </row>
    <row r="116" spans="2:17" x14ac:dyDescent="0.2">
      <c r="B116" s="21"/>
      <c r="C116" s="24"/>
      <c r="D116" s="84"/>
      <c r="E116" s="84"/>
      <c r="F116" s="93"/>
      <c r="G116" s="84"/>
      <c r="H116" s="84"/>
      <c r="I116" s="77"/>
      <c r="J116" s="77"/>
      <c r="K116" s="85"/>
      <c r="L116" s="77"/>
      <c r="M116" s="77"/>
      <c r="N116" s="77"/>
      <c r="O116" s="84"/>
      <c r="P116" s="86"/>
      <c r="Q116" s="74"/>
    </row>
    <row r="117" spans="2:17" x14ac:dyDescent="0.2">
      <c r="B117" s="21"/>
      <c r="C117" s="24"/>
      <c r="D117" s="84"/>
      <c r="E117" s="84"/>
      <c r="F117" s="93"/>
      <c r="G117" s="84"/>
      <c r="H117" s="84"/>
      <c r="I117" s="77"/>
      <c r="J117" s="77"/>
      <c r="K117" s="85"/>
      <c r="L117" s="77"/>
      <c r="M117" s="77"/>
      <c r="N117" s="77"/>
      <c r="O117" s="84"/>
      <c r="P117" s="86"/>
      <c r="Q117" s="74"/>
    </row>
    <row r="118" spans="2:17" x14ac:dyDescent="0.2">
      <c r="B118" s="21"/>
      <c r="C118" s="24"/>
      <c r="D118" s="84"/>
      <c r="E118" s="84"/>
      <c r="F118" s="93"/>
      <c r="G118" s="84"/>
      <c r="H118" s="84"/>
      <c r="I118" s="77"/>
      <c r="J118" s="77"/>
      <c r="K118" s="85"/>
      <c r="L118" s="77"/>
      <c r="M118" s="77"/>
      <c r="N118" s="77"/>
      <c r="O118" s="84"/>
      <c r="P118" s="86"/>
      <c r="Q118" s="74"/>
    </row>
    <row r="119" spans="2:17" x14ac:dyDescent="0.2">
      <c r="B119" s="21"/>
      <c r="C119" s="24"/>
      <c r="D119" s="84"/>
      <c r="E119" s="84"/>
      <c r="F119" s="93"/>
      <c r="G119" s="84"/>
      <c r="H119" s="84"/>
      <c r="I119" s="77"/>
      <c r="J119" s="77"/>
      <c r="K119" s="85"/>
      <c r="L119" s="77"/>
      <c r="M119" s="77"/>
      <c r="N119" s="77"/>
      <c r="O119" s="84"/>
      <c r="P119" s="86"/>
      <c r="Q119" s="74"/>
    </row>
    <row r="120" spans="2:17" x14ac:dyDescent="0.2">
      <c r="B120" s="21"/>
      <c r="C120" s="24"/>
      <c r="D120" s="84"/>
      <c r="E120" s="84"/>
      <c r="F120" s="93"/>
      <c r="G120" s="84"/>
      <c r="H120" s="84"/>
      <c r="I120" s="77"/>
      <c r="J120" s="77"/>
      <c r="K120" s="85"/>
      <c r="L120" s="77"/>
      <c r="M120" s="77"/>
      <c r="N120" s="77"/>
      <c r="O120" s="84"/>
      <c r="P120" s="86"/>
      <c r="Q120" s="74"/>
    </row>
    <row r="121" spans="2:17" x14ac:dyDescent="0.2">
      <c r="B121" s="21"/>
      <c r="C121" s="24"/>
      <c r="D121" s="84"/>
      <c r="E121" s="84"/>
      <c r="F121" s="93"/>
      <c r="G121" s="84"/>
      <c r="H121" s="84"/>
      <c r="I121" s="77"/>
      <c r="J121" s="77"/>
      <c r="K121" s="85"/>
      <c r="L121" s="77"/>
      <c r="M121" s="77"/>
      <c r="N121" s="77"/>
      <c r="O121" s="84"/>
      <c r="P121" s="86"/>
      <c r="Q121" s="74"/>
    </row>
    <row r="122" spans="2:17" ht="12" thickBot="1" x14ac:dyDescent="0.25">
      <c r="B122" s="18">
        <v>10071</v>
      </c>
      <c r="C122" s="25" t="s">
        <v>6</v>
      </c>
      <c r="D122" s="26">
        <f>SUM(D123:D143)</f>
        <v>0</v>
      </c>
      <c r="E122" s="26">
        <f>SUM(E123:E143)</f>
        <v>0</v>
      </c>
      <c r="F122" s="91">
        <f>SUM(F123:F143)</f>
        <v>0</v>
      </c>
      <c r="G122" s="26">
        <f>SUM(G123:G143)</f>
        <v>0</v>
      </c>
      <c r="H122" s="100"/>
      <c r="I122" s="101"/>
      <c r="J122" s="101"/>
      <c r="K122" s="102"/>
      <c r="L122" s="103"/>
      <c r="M122" s="103"/>
      <c r="N122" s="103"/>
      <c r="O122" s="26">
        <f>SUM(O123:O143)</f>
        <v>0</v>
      </c>
      <c r="P122" s="104"/>
      <c r="Q122" s="74"/>
    </row>
    <row r="123" spans="2:17" x14ac:dyDescent="0.2">
      <c r="B123" s="21">
        <v>10043</v>
      </c>
      <c r="C123" s="282" t="s">
        <v>7</v>
      </c>
      <c r="D123" s="84"/>
      <c r="E123" s="84"/>
      <c r="F123" s="350"/>
      <c r="G123" s="84"/>
      <c r="H123" s="84"/>
      <c r="I123" s="84"/>
      <c r="J123" s="84"/>
      <c r="K123" s="84"/>
      <c r="L123" s="84"/>
      <c r="M123" s="84"/>
      <c r="N123" s="84"/>
      <c r="O123" s="84"/>
      <c r="P123" s="86"/>
      <c r="Q123" s="74"/>
    </row>
    <row r="124" spans="2:17" x14ac:dyDescent="0.2">
      <c r="B124" s="21">
        <v>10107</v>
      </c>
      <c r="C124" s="283" t="s">
        <v>8</v>
      </c>
      <c r="D124" s="84"/>
      <c r="E124" s="84"/>
      <c r="F124" s="93"/>
      <c r="G124" s="84"/>
      <c r="H124" s="84"/>
      <c r="I124" s="77"/>
      <c r="J124" s="77"/>
      <c r="K124" s="85"/>
      <c r="L124" s="77"/>
      <c r="M124" s="77"/>
      <c r="N124" s="77"/>
      <c r="O124" s="84"/>
      <c r="P124" s="86"/>
      <c r="Q124" s="74"/>
    </row>
    <row r="125" spans="2:17" x14ac:dyDescent="0.2">
      <c r="B125" s="21">
        <v>10111</v>
      </c>
      <c r="C125" s="283" t="s">
        <v>9</v>
      </c>
      <c r="D125" s="84"/>
      <c r="E125" s="84"/>
      <c r="F125" s="93"/>
      <c r="G125" s="84"/>
      <c r="H125" s="84"/>
      <c r="I125" s="77"/>
      <c r="J125" s="77"/>
      <c r="K125" s="85"/>
      <c r="L125" s="77"/>
      <c r="M125" s="77"/>
      <c r="N125" s="77"/>
      <c r="O125" s="84"/>
      <c r="P125" s="86"/>
      <c r="Q125" s="74"/>
    </row>
    <row r="126" spans="2:17" x14ac:dyDescent="0.2">
      <c r="B126" s="21">
        <v>10118</v>
      </c>
      <c r="C126" s="283" t="s">
        <v>10</v>
      </c>
      <c r="D126" s="84"/>
      <c r="E126" s="84"/>
      <c r="F126" s="93"/>
      <c r="G126" s="84"/>
      <c r="H126" s="84"/>
      <c r="I126" s="77"/>
      <c r="J126" s="77"/>
      <c r="K126" s="85"/>
      <c r="L126" s="77"/>
      <c r="M126" s="77"/>
      <c r="N126" s="77"/>
      <c r="O126" s="84"/>
      <c r="P126" s="86"/>
      <c r="Q126" s="74"/>
    </row>
    <row r="127" spans="2:17" x14ac:dyDescent="0.2">
      <c r="B127" s="21">
        <v>10147</v>
      </c>
      <c r="C127" s="287" t="s">
        <v>183</v>
      </c>
      <c r="D127" s="84"/>
      <c r="E127" s="84"/>
      <c r="F127" s="93"/>
      <c r="G127" s="84"/>
      <c r="H127" s="84"/>
      <c r="I127" s="77"/>
      <c r="J127" s="77"/>
      <c r="K127" s="85"/>
      <c r="L127" s="77"/>
      <c r="M127" s="77"/>
      <c r="N127" s="77"/>
      <c r="O127" s="84"/>
      <c r="P127" s="86"/>
      <c r="Q127" s="74"/>
    </row>
    <row r="128" spans="2:17" x14ac:dyDescent="0.2">
      <c r="B128" s="21">
        <v>10120</v>
      </c>
      <c r="C128" s="284" t="s">
        <v>11</v>
      </c>
      <c r="D128" s="84"/>
      <c r="E128" s="84"/>
      <c r="F128" s="93"/>
      <c r="G128" s="84"/>
      <c r="H128" s="84"/>
      <c r="I128" s="77"/>
      <c r="J128" s="77"/>
      <c r="K128" s="85"/>
      <c r="L128" s="77"/>
      <c r="M128" s="77"/>
      <c r="N128" s="77"/>
      <c r="O128" s="84"/>
      <c r="P128" s="86"/>
      <c r="Q128" s="74"/>
    </row>
    <row r="129" spans="2:17" x14ac:dyDescent="0.2">
      <c r="B129" s="21">
        <v>10150</v>
      </c>
      <c r="C129" s="285" t="s">
        <v>131</v>
      </c>
      <c r="D129" s="84"/>
      <c r="E129" s="84"/>
      <c r="F129" s="350"/>
      <c r="G129" s="84"/>
      <c r="H129" s="84"/>
      <c r="I129" s="84"/>
      <c r="J129" s="84"/>
      <c r="K129" s="84"/>
      <c r="L129" s="84"/>
      <c r="M129" s="84"/>
      <c r="N129" s="84"/>
      <c r="O129" s="84"/>
      <c r="P129" s="86"/>
      <c r="Q129" s="74"/>
    </row>
    <row r="130" spans="2:17" x14ac:dyDescent="0.2">
      <c r="B130" s="21">
        <v>10153</v>
      </c>
      <c r="C130" s="285" t="s">
        <v>109</v>
      </c>
      <c r="D130" s="84"/>
      <c r="E130" s="84"/>
      <c r="F130" s="350"/>
      <c r="G130" s="84"/>
      <c r="H130" s="84"/>
      <c r="I130" s="84"/>
      <c r="J130" s="84"/>
      <c r="K130" s="84"/>
      <c r="L130" s="84"/>
      <c r="M130" s="84"/>
      <c r="N130" s="84"/>
      <c r="O130" s="84"/>
      <c r="P130" s="86"/>
      <c r="Q130" s="74"/>
    </row>
    <row r="131" spans="2:17" x14ac:dyDescent="0.2">
      <c r="B131" s="21">
        <v>10156</v>
      </c>
      <c r="C131" s="285" t="s">
        <v>110</v>
      </c>
      <c r="D131" s="84"/>
      <c r="E131" s="84"/>
      <c r="F131" s="93"/>
      <c r="G131" s="84"/>
      <c r="H131" s="84"/>
      <c r="I131" s="84"/>
      <c r="J131" s="84"/>
      <c r="K131" s="84"/>
      <c r="L131" s="84"/>
      <c r="M131" s="84"/>
      <c r="N131" s="84"/>
      <c r="O131" s="84"/>
      <c r="P131" s="86"/>
      <c r="Q131" s="74"/>
    </row>
    <row r="132" spans="2:17" x14ac:dyDescent="0.2">
      <c r="B132" s="21">
        <v>10159</v>
      </c>
      <c r="C132" s="288" t="s">
        <v>235</v>
      </c>
      <c r="D132" s="84"/>
      <c r="E132" s="84"/>
      <c r="F132" s="93"/>
      <c r="G132" s="84"/>
      <c r="H132" s="84"/>
      <c r="I132" s="84"/>
      <c r="J132" s="84"/>
      <c r="K132" s="84"/>
      <c r="L132" s="84"/>
      <c r="M132" s="84"/>
      <c r="N132" s="84"/>
      <c r="O132" s="84"/>
      <c r="P132" s="86"/>
      <c r="Q132" s="74"/>
    </row>
    <row r="133" spans="2:17" x14ac:dyDescent="0.2">
      <c r="B133" s="21">
        <v>10162</v>
      </c>
      <c r="C133" s="285" t="s">
        <v>111</v>
      </c>
      <c r="D133" s="84"/>
      <c r="E133" s="84"/>
      <c r="F133" s="350"/>
      <c r="G133" s="84"/>
      <c r="H133" s="84"/>
      <c r="I133" s="84"/>
      <c r="J133" s="84"/>
      <c r="K133" s="84"/>
      <c r="L133" s="84"/>
      <c r="M133" s="84"/>
      <c r="N133" s="84"/>
      <c r="O133" s="84"/>
      <c r="P133" s="86"/>
      <c r="Q133" s="74"/>
    </row>
    <row r="134" spans="2:17" x14ac:dyDescent="0.2">
      <c r="B134" s="21"/>
      <c r="C134" s="285" t="s">
        <v>229</v>
      </c>
      <c r="D134" s="84"/>
      <c r="E134" s="84"/>
      <c r="F134" s="93"/>
      <c r="G134" s="84"/>
      <c r="H134" s="84"/>
      <c r="I134" s="84"/>
      <c r="J134" s="84"/>
      <c r="K134" s="84"/>
      <c r="L134" s="84"/>
      <c r="M134" s="84"/>
      <c r="N134" s="84"/>
      <c r="O134" s="84"/>
      <c r="P134" s="86"/>
      <c r="Q134" s="74"/>
    </row>
    <row r="135" spans="2:17" x14ac:dyDescent="0.2">
      <c r="B135" s="21"/>
      <c r="C135" s="285" t="s">
        <v>13</v>
      </c>
      <c r="D135" s="84"/>
      <c r="E135" s="84"/>
      <c r="F135" s="93"/>
      <c r="G135" s="84"/>
      <c r="H135" s="84"/>
      <c r="I135" s="77"/>
      <c r="J135" s="77"/>
      <c r="K135" s="85"/>
      <c r="L135" s="77"/>
      <c r="M135" s="77"/>
      <c r="N135" s="84"/>
      <c r="O135" s="84"/>
      <c r="P135" s="86"/>
      <c r="Q135" s="74"/>
    </row>
    <row r="136" spans="2:17" x14ac:dyDescent="0.2">
      <c r="B136" s="21"/>
      <c r="C136" s="288" t="s">
        <v>5</v>
      </c>
      <c r="D136" s="84"/>
      <c r="E136" s="84"/>
      <c r="F136" s="93"/>
      <c r="G136" s="84"/>
      <c r="H136" s="84"/>
      <c r="I136" s="77"/>
      <c r="J136" s="77"/>
      <c r="K136" s="85"/>
      <c r="L136" s="77"/>
      <c r="M136" s="77"/>
      <c r="N136" s="77"/>
      <c r="O136" s="84"/>
      <c r="P136" s="86"/>
      <c r="Q136" s="74"/>
    </row>
    <row r="137" spans="2:17" x14ac:dyDescent="0.2">
      <c r="B137" s="21"/>
      <c r="C137" s="24"/>
      <c r="D137" s="84"/>
      <c r="E137" s="84"/>
      <c r="F137" s="93"/>
      <c r="G137" s="84"/>
      <c r="H137" s="84"/>
      <c r="I137" s="77"/>
      <c r="J137" s="77"/>
      <c r="K137" s="85"/>
      <c r="L137" s="77"/>
      <c r="M137" s="77"/>
      <c r="N137" s="77"/>
      <c r="O137" s="84"/>
      <c r="P137" s="86"/>
      <c r="Q137" s="74"/>
    </row>
    <row r="138" spans="2:17" x14ac:dyDescent="0.2">
      <c r="B138" s="21"/>
      <c r="C138" s="24">
        <f>'1| New Consumer Categories'!$K$22</f>
        <v>0</v>
      </c>
      <c r="D138" s="84"/>
      <c r="E138" s="84"/>
      <c r="F138" s="93"/>
      <c r="G138" s="84"/>
      <c r="H138" s="84"/>
      <c r="I138" s="77"/>
      <c r="J138" s="77"/>
      <c r="K138" s="85"/>
      <c r="L138" s="77"/>
      <c r="M138" s="77"/>
      <c r="N138" s="77"/>
      <c r="O138" s="84"/>
      <c r="P138" s="86"/>
      <c r="Q138" s="74"/>
    </row>
    <row r="139" spans="2:17" x14ac:dyDescent="0.2">
      <c r="B139" s="21"/>
      <c r="C139" s="24">
        <f>'1| New Consumer Categories'!$K$23</f>
        <v>0</v>
      </c>
      <c r="D139" s="84"/>
      <c r="E139" s="84"/>
      <c r="F139" s="93"/>
      <c r="G139" s="84"/>
      <c r="H139" s="84"/>
      <c r="I139" s="77"/>
      <c r="J139" s="77"/>
      <c r="K139" s="85"/>
      <c r="L139" s="77"/>
      <c r="M139" s="77"/>
      <c r="N139" s="77"/>
      <c r="O139" s="84"/>
      <c r="P139" s="86"/>
      <c r="Q139" s="74"/>
    </row>
    <row r="140" spans="2:17" x14ac:dyDescent="0.2">
      <c r="B140" s="21"/>
      <c r="C140" s="24">
        <f>'1| New Consumer Categories'!$K$24</f>
        <v>0</v>
      </c>
      <c r="D140" s="84"/>
      <c r="E140" s="84"/>
      <c r="F140" s="93"/>
      <c r="G140" s="84"/>
      <c r="H140" s="84"/>
      <c r="I140" s="77"/>
      <c r="J140" s="77"/>
      <c r="K140" s="85"/>
      <c r="L140" s="77"/>
      <c r="M140" s="77"/>
      <c r="N140" s="77"/>
      <c r="O140" s="84"/>
      <c r="P140" s="86"/>
      <c r="Q140" s="74"/>
    </row>
    <row r="141" spans="2:17" x14ac:dyDescent="0.2">
      <c r="B141" s="21"/>
      <c r="C141" s="24">
        <f>'1| New Consumer Categories'!$K$25</f>
        <v>0</v>
      </c>
      <c r="D141" s="84"/>
      <c r="E141" s="84"/>
      <c r="F141" s="93"/>
      <c r="G141" s="84"/>
      <c r="H141" s="84"/>
      <c r="I141" s="77"/>
      <c r="J141" s="77"/>
      <c r="K141" s="85"/>
      <c r="L141" s="77"/>
      <c r="M141" s="77"/>
      <c r="N141" s="77"/>
      <c r="O141" s="84"/>
      <c r="P141" s="86"/>
      <c r="Q141" s="74"/>
    </row>
    <row r="142" spans="2:17" x14ac:dyDescent="0.2">
      <c r="B142" s="21"/>
      <c r="C142" s="24">
        <f>'1| New Consumer Categories'!$K$26</f>
        <v>0</v>
      </c>
      <c r="D142" s="84"/>
      <c r="E142" s="84"/>
      <c r="F142" s="93"/>
      <c r="G142" s="84"/>
      <c r="H142" s="84"/>
      <c r="I142" s="77"/>
      <c r="J142" s="77"/>
      <c r="K142" s="85"/>
      <c r="L142" s="77"/>
      <c r="M142" s="77"/>
      <c r="N142" s="77"/>
      <c r="O142" s="84"/>
      <c r="P142" s="86"/>
      <c r="Q142" s="74"/>
    </row>
    <row r="143" spans="2:17" x14ac:dyDescent="0.2">
      <c r="B143" s="21"/>
      <c r="C143" s="24">
        <f>'1| New Consumer Categories'!$K$27</f>
        <v>0</v>
      </c>
      <c r="D143" s="84"/>
      <c r="E143" s="84"/>
      <c r="F143" s="93"/>
      <c r="G143" s="84"/>
      <c r="H143" s="84"/>
      <c r="I143" s="77"/>
      <c r="J143" s="77"/>
      <c r="K143" s="85"/>
      <c r="L143" s="77"/>
      <c r="M143" s="77"/>
      <c r="N143" s="77"/>
      <c r="O143" s="84"/>
      <c r="P143" s="86"/>
      <c r="Q143" s="74"/>
    </row>
    <row r="144" spans="2:17" x14ac:dyDescent="0.2">
      <c r="B144" s="18">
        <v>10072</v>
      </c>
      <c r="C144" s="25" t="s">
        <v>14</v>
      </c>
      <c r="D144" s="26">
        <f>SUM(D145:D165)</f>
        <v>0</v>
      </c>
      <c r="E144" s="26">
        <f>SUM(E145:E165)</f>
        <v>0</v>
      </c>
      <c r="F144" s="292">
        <f>SUM(F145:F165)</f>
        <v>0</v>
      </c>
      <c r="G144" s="26">
        <f>SUM(G145:G165)</f>
        <v>0</v>
      </c>
      <c r="H144" s="100"/>
      <c r="I144" s="101"/>
      <c r="J144" s="101"/>
      <c r="K144" s="102"/>
      <c r="L144" s="103"/>
      <c r="M144" s="103"/>
      <c r="N144" s="103"/>
      <c r="O144" s="26">
        <f>SUM(O145:O165)</f>
        <v>0</v>
      </c>
      <c r="P144" s="104"/>
      <c r="Q144" s="74"/>
    </row>
    <row r="145" spans="2:17" x14ac:dyDescent="0.2">
      <c r="B145" s="21">
        <v>10042</v>
      </c>
      <c r="C145" s="27" t="s">
        <v>7</v>
      </c>
      <c r="D145" s="84"/>
      <c r="E145" s="84"/>
      <c r="F145" s="350"/>
      <c r="G145" s="84"/>
      <c r="H145" s="84"/>
      <c r="I145" s="84"/>
      <c r="J145" s="84"/>
      <c r="K145" s="84"/>
      <c r="L145" s="84"/>
      <c r="M145" s="84"/>
      <c r="N145" s="84"/>
      <c r="O145" s="84"/>
      <c r="P145" s="86"/>
      <c r="Q145" s="74"/>
    </row>
    <row r="146" spans="2:17" x14ac:dyDescent="0.2">
      <c r="B146" s="21">
        <v>10106</v>
      </c>
      <c r="C146" s="22" t="s">
        <v>8</v>
      </c>
      <c r="D146" s="84"/>
      <c r="E146" s="84"/>
      <c r="F146" s="93"/>
      <c r="G146" s="84"/>
      <c r="H146" s="84"/>
      <c r="I146" s="77"/>
      <c r="J146" s="77"/>
      <c r="K146" s="85"/>
      <c r="L146" s="77"/>
      <c r="M146" s="77"/>
      <c r="N146" s="77"/>
      <c r="O146" s="84"/>
      <c r="P146" s="86"/>
      <c r="Q146" s="74"/>
    </row>
    <row r="147" spans="2:17" x14ac:dyDescent="0.2">
      <c r="B147" s="21">
        <v>10110</v>
      </c>
      <c r="C147" s="22" t="s">
        <v>9</v>
      </c>
      <c r="D147" s="84"/>
      <c r="E147" s="84"/>
      <c r="F147" s="93"/>
      <c r="G147" s="84"/>
      <c r="H147" s="84"/>
      <c r="I147" s="77"/>
      <c r="J147" s="77"/>
      <c r="K147" s="85"/>
      <c r="L147" s="77"/>
      <c r="M147" s="77"/>
      <c r="N147" s="77"/>
      <c r="O147" s="84"/>
      <c r="P147" s="86"/>
      <c r="Q147" s="74"/>
    </row>
    <row r="148" spans="2:17" x14ac:dyDescent="0.2">
      <c r="B148" s="21">
        <v>10117</v>
      </c>
      <c r="C148" s="22" t="s">
        <v>10</v>
      </c>
      <c r="D148" s="84"/>
      <c r="E148" s="84"/>
      <c r="F148" s="93"/>
      <c r="G148" s="84"/>
      <c r="H148" s="84"/>
      <c r="I148" s="77"/>
      <c r="J148" s="77"/>
      <c r="K148" s="85"/>
      <c r="L148" s="77"/>
      <c r="M148" s="77"/>
      <c r="N148" s="77"/>
      <c r="O148" s="84"/>
      <c r="P148" s="86"/>
      <c r="Q148" s="74"/>
    </row>
    <row r="149" spans="2:17" x14ac:dyDescent="0.2">
      <c r="B149" s="21">
        <v>10146</v>
      </c>
      <c r="C149" s="27" t="s">
        <v>183</v>
      </c>
      <c r="D149" s="84"/>
      <c r="E149" s="84"/>
      <c r="F149" s="93"/>
      <c r="G149" s="84"/>
      <c r="H149" s="84"/>
      <c r="I149" s="77"/>
      <c r="J149" s="77"/>
      <c r="K149" s="85"/>
      <c r="L149" s="77"/>
      <c r="M149" s="77"/>
      <c r="N149" s="77"/>
      <c r="O149" s="84"/>
      <c r="P149" s="86"/>
      <c r="Q149" s="74"/>
    </row>
    <row r="150" spans="2:17" x14ac:dyDescent="0.2">
      <c r="B150" s="21">
        <v>10119</v>
      </c>
      <c r="C150" s="27" t="s">
        <v>11</v>
      </c>
      <c r="D150" s="84"/>
      <c r="E150" s="84"/>
      <c r="F150" s="93"/>
      <c r="G150" s="84"/>
      <c r="H150" s="84"/>
      <c r="I150" s="77"/>
      <c r="J150" s="77"/>
      <c r="K150" s="85"/>
      <c r="L150" s="77"/>
      <c r="M150" s="77"/>
      <c r="N150" s="77"/>
      <c r="O150" s="84"/>
      <c r="P150" s="86"/>
      <c r="Q150" s="74"/>
    </row>
    <row r="151" spans="2:17" x14ac:dyDescent="0.2">
      <c r="B151" s="21">
        <v>10149</v>
      </c>
      <c r="C151" s="27" t="s">
        <v>131</v>
      </c>
      <c r="D151" s="84"/>
      <c r="E151" s="84"/>
      <c r="F151" s="350"/>
      <c r="G151" s="84"/>
      <c r="H151" s="84"/>
      <c r="I151" s="84"/>
      <c r="J151" s="84"/>
      <c r="K151" s="84"/>
      <c r="L151" s="84"/>
      <c r="M151" s="84"/>
      <c r="N151" s="84"/>
      <c r="O151" s="84"/>
      <c r="P151" s="86"/>
      <c r="Q151" s="74"/>
    </row>
    <row r="152" spans="2:17" x14ac:dyDescent="0.2">
      <c r="B152" s="21">
        <v>10152</v>
      </c>
      <c r="C152" s="27" t="s">
        <v>109</v>
      </c>
      <c r="D152" s="84"/>
      <c r="E152" s="84"/>
      <c r="F152" s="93"/>
      <c r="G152" s="84"/>
      <c r="H152" s="84"/>
      <c r="I152" s="84"/>
      <c r="J152" s="84"/>
      <c r="K152" s="84"/>
      <c r="L152" s="84"/>
      <c r="M152" s="84"/>
      <c r="N152" s="84"/>
      <c r="O152" s="84"/>
      <c r="P152" s="86"/>
      <c r="Q152" s="74"/>
    </row>
    <row r="153" spans="2:17" x14ac:dyDescent="0.2">
      <c r="B153" s="21">
        <v>10155</v>
      </c>
      <c r="C153" s="27" t="s">
        <v>110</v>
      </c>
      <c r="D153" s="84"/>
      <c r="E153" s="84"/>
      <c r="F153" s="93"/>
      <c r="G153" s="84"/>
      <c r="H153" s="84"/>
      <c r="I153" s="84"/>
      <c r="J153" s="84"/>
      <c r="K153" s="84"/>
      <c r="L153" s="84"/>
      <c r="M153" s="84"/>
      <c r="N153" s="84"/>
      <c r="O153" s="84"/>
      <c r="P153" s="86"/>
      <c r="Q153" s="74"/>
    </row>
    <row r="154" spans="2:17" x14ac:dyDescent="0.2">
      <c r="B154" s="21">
        <v>10158</v>
      </c>
      <c r="C154" s="27" t="s">
        <v>235</v>
      </c>
      <c r="D154" s="84"/>
      <c r="E154" s="84"/>
      <c r="F154" s="93"/>
      <c r="G154" s="84"/>
      <c r="H154" s="84"/>
      <c r="I154" s="84"/>
      <c r="J154" s="84"/>
      <c r="K154" s="84"/>
      <c r="L154" s="84"/>
      <c r="M154" s="84"/>
      <c r="N154" s="84"/>
      <c r="O154" s="84"/>
      <c r="P154" s="86"/>
      <c r="Q154" s="74"/>
    </row>
    <row r="155" spans="2:17" x14ac:dyDescent="0.2">
      <c r="B155" s="21">
        <v>10161</v>
      </c>
      <c r="C155" s="27" t="s">
        <v>111</v>
      </c>
      <c r="D155" s="84"/>
      <c r="E155" s="84"/>
      <c r="F155" s="350"/>
      <c r="G155" s="84"/>
      <c r="H155" s="84"/>
      <c r="I155" s="84"/>
      <c r="J155" s="84"/>
      <c r="K155" s="84"/>
      <c r="L155" s="84"/>
      <c r="M155" s="84"/>
      <c r="N155" s="84"/>
      <c r="O155" s="84"/>
      <c r="P155" s="86"/>
      <c r="Q155" s="74"/>
    </row>
    <row r="156" spans="2:17" x14ac:dyDescent="0.2">
      <c r="B156" s="21"/>
      <c r="C156" s="291" t="s">
        <v>229</v>
      </c>
      <c r="D156" s="84"/>
      <c r="E156" s="84"/>
      <c r="F156" s="93"/>
      <c r="G156" s="84"/>
      <c r="H156" s="84"/>
      <c r="I156" s="77"/>
      <c r="J156" s="77"/>
      <c r="K156" s="85"/>
      <c r="L156" s="77"/>
      <c r="M156" s="77"/>
      <c r="N156" s="84"/>
      <c r="O156" s="84"/>
      <c r="P156" s="86"/>
      <c r="Q156" s="74"/>
    </row>
    <row r="157" spans="2:17" x14ac:dyDescent="0.2">
      <c r="B157" s="21"/>
      <c r="C157" s="291" t="s">
        <v>13</v>
      </c>
      <c r="D157" s="84"/>
      <c r="E157" s="84"/>
      <c r="F157" s="93"/>
      <c r="G157" s="84"/>
      <c r="H157" s="84"/>
      <c r="I157" s="77"/>
      <c r="J157" s="77"/>
      <c r="K157" s="85"/>
      <c r="L157" s="77"/>
      <c r="M157" s="77"/>
      <c r="N157" s="77"/>
      <c r="O157" s="84"/>
      <c r="P157" s="86"/>
      <c r="Q157" s="74"/>
    </row>
    <row r="158" spans="2:17" x14ac:dyDescent="0.2">
      <c r="B158" s="21"/>
      <c r="C158" s="291" t="s">
        <v>5</v>
      </c>
      <c r="D158" s="84"/>
      <c r="E158" s="84"/>
      <c r="F158" s="93"/>
      <c r="G158" s="84"/>
      <c r="H158" s="84"/>
      <c r="I158" s="77"/>
      <c r="J158" s="77"/>
      <c r="K158" s="85"/>
      <c r="L158" s="77"/>
      <c r="M158" s="77"/>
      <c r="N158" s="77"/>
      <c r="O158" s="84"/>
      <c r="P158" s="86"/>
      <c r="Q158" s="74"/>
    </row>
    <row r="159" spans="2:17" x14ac:dyDescent="0.2">
      <c r="B159" s="21"/>
      <c r="C159" s="24"/>
      <c r="D159" s="84"/>
      <c r="E159" s="84"/>
      <c r="F159" s="93"/>
      <c r="G159" s="84"/>
      <c r="H159" s="84"/>
      <c r="I159" s="77"/>
      <c r="J159" s="77"/>
      <c r="K159" s="85"/>
      <c r="L159" s="77"/>
      <c r="M159" s="77"/>
      <c r="N159" s="77"/>
      <c r="O159" s="84"/>
      <c r="P159" s="86"/>
      <c r="Q159" s="74"/>
    </row>
    <row r="160" spans="2:17" x14ac:dyDescent="0.2">
      <c r="B160" s="21"/>
      <c r="C160" s="24">
        <f>'1| New Consumer Categories'!$E$40</f>
        <v>0</v>
      </c>
      <c r="D160" s="84"/>
      <c r="E160" s="84"/>
      <c r="F160" s="93"/>
      <c r="G160" s="84"/>
      <c r="H160" s="84"/>
      <c r="I160" s="77"/>
      <c r="J160" s="77"/>
      <c r="K160" s="85"/>
      <c r="L160" s="77"/>
      <c r="M160" s="77"/>
      <c r="N160" s="77"/>
      <c r="O160" s="84"/>
      <c r="P160" s="86"/>
      <c r="Q160" s="74"/>
    </row>
    <row r="161" spans="2:17" x14ac:dyDescent="0.2">
      <c r="B161" s="21"/>
      <c r="C161" s="24">
        <f>'1| New Consumer Categories'!$E$41</f>
        <v>0</v>
      </c>
      <c r="D161" s="84"/>
      <c r="E161" s="84"/>
      <c r="F161" s="93"/>
      <c r="G161" s="84"/>
      <c r="H161" s="84"/>
      <c r="I161" s="77"/>
      <c r="J161" s="77"/>
      <c r="K161" s="85"/>
      <c r="L161" s="77"/>
      <c r="M161" s="77"/>
      <c r="N161" s="77"/>
      <c r="O161" s="84"/>
      <c r="P161" s="86"/>
      <c r="Q161" s="74"/>
    </row>
    <row r="162" spans="2:17" x14ac:dyDescent="0.2">
      <c r="B162" s="21"/>
      <c r="C162" s="24">
        <f>'1| New Consumer Categories'!$E$42</f>
        <v>0</v>
      </c>
      <c r="D162" s="84"/>
      <c r="E162" s="84"/>
      <c r="F162" s="93"/>
      <c r="G162" s="84"/>
      <c r="H162" s="84"/>
      <c r="I162" s="77"/>
      <c r="J162" s="77"/>
      <c r="K162" s="85"/>
      <c r="L162" s="77"/>
      <c r="M162" s="77"/>
      <c r="N162" s="77"/>
      <c r="O162" s="84"/>
      <c r="P162" s="86"/>
      <c r="Q162" s="74"/>
    </row>
    <row r="163" spans="2:17" x14ac:dyDescent="0.2">
      <c r="B163" s="21"/>
      <c r="C163" s="24">
        <f>'1| New Consumer Categories'!$E$43</f>
        <v>0</v>
      </c>
      <c r="D163" s="84"/>
      <c r="E163" s="84"/>
      <c r="F163" s="93"/>
      <c r="G163" s="84"/>
      <c r="H163" s="84"/>
      <c r="I163" s="77"/>
      <c r="J163" s="77"/>
      <c r="K163" s="85"/>
      <c r="L163" s="77"/>
      <c r="M163" s="77"/>
      <c r="N163" s="77"/>
      <c r="O163" s="84"/>
      <c r="P163" s="86"/>
      <c r="Q163" s="74"/>
    </row>
    <row r="164" spans="2:17" x14ac:dyDescent="0.2">
      <c r="B164" s="21"/>
      <c r="C164" s="24">
        <f>'1| New Consumer Categories'!$E$44</f>
        <v>0</v>
      </c>
      <c r="D164" s="84"/>
      <c r="E164" s="84"/>
      <c r="F164" s="93"/>
      <c r="G164" s="84"/>
      <c r="H164" s="84"/>
      <c r="I164" s="77"/>
      <c r="J164" s="77"/>
      <c r="K164" s="85"/>
      <c r="L164" s="77"/>
      <c r="M164" s="77"/>
      <c r="N164" s="77"/>
      <c r="O164" s="84"/>
      <c r="P164" s="86"/>
      <c r="Q164" s="74"/>
    </row>
    <row r="165" spans="2:17" x14ac:dyDescent="0.2">
      <c r="B165" s="21"/>
      <c r="C165" s="24">
        <f>'1| New Consumer Categories'!$E$45</f>
        <v>0</v>
      </c>
      <c r="D165" s="84"/>
      <c r="E165" s="84"/>
      <c r="F165" s="93"/>
      <c r="G165" s="84"/>
      <c r="H165" s="84"/>
      <c r="I165" s="77"/>
      <c r="J165" s="77"/>
      <c r="K165" s="85"/>
      <c r="L165" s="77"/>
      <c r="M165" s="77"/>
      <c r="N165" s="77"/>
      <c r="O165" s="84"/>
      <c r="P165" s="86"/>
      <c r="Q165" s="74"/>
    </row>
    <row r="166" spans="2:17" x14ac:dyDescent="0.2">
      <c r="B166" s="18">
        <v>10073</v>
      </c>
      <c r="C166" s="25" t="s">
        <v>15</v>
      </c>
      <c r="D166" s="26">
        <f>SUM(D167:D188)</f>
        <v>0</v>
      </c>
      <c r="E166" s="26">
        <f>SUM(E167:E188)</f>
        <v>0</v>
      </c>
      <c r="F166" s="91">
        <f>SUM(F167:F188)</f>
        <v>0</v>
      </c>
      <c r="G166" s="26">
        <f>SUM(G167:G188)</f>
        <v>0</v>
      </c>
      <c r="H166" s="100"/>
      <c r="I166" s="101"/>
      <c r="J166" s="101"/>
      <c r="K166" s="102"/>
      <c r="L166" s="103"/>
      <c r="M166" s="103"/>
      <c r="N166" s="103"/>
      <c r="O166" s="26">
        <f>SUM(O167:O188)</f>
        <v>0</v>
      </c>
      <c r="P166" s="104"/>
      <c r="Q166" s="74"/>
    </row>
    <row r="167" spans="2:17" x14ac:dyDescent="0.2">
      <c r="B167" s="21">
        <v>10041</v>
      </c>
      <c r="C167" s="284" t="s">
        <v>7</v>
      </c>
      <c r="D167" s="84"/>
      <c r="E167" s="84"/>
      <c r="F167" s="350"/>
      <c r="G167" s="84"/>
      <c r="H167" s="84"/>
      <c r="I167" s="84"/>
      <c r="J167" s="84"/>
      <c r="K167" s="84"/>
      <c r="L167" s="84"/>
      <c r="M167" s="84"/>
      <c r="N167" s="84"/>
      <c r="O167" s="84"/>
      <c r="P167" s="86"/>
      <c r="Q167" s="74"/>
    </row>
    <row r="168" spans="2:17" x14ac:dyDescent="0.2">
      <c r="B168" s="21">
        <v>10105</v>
      </c>
      <c r="C168" s="283" t="s">
        <v>8</v>
      </c>
      <c r="D168" s="84"/>
      <c r="E168" s="84"/>
      <c r="F168" s="93"/>
      <c r="G168" s="84"/>
      <c r="H168" s="84"/>
      <c r="I168" s="77"/>
      <c r="J168" s="77"/>
      <c r="K168" s="85"/>
      <c r="L168" s="77"/>
      <c r="M168" s="77"/>
      <c r="N168" s="77"/>
      <c r="O168" s="84"/>
      <c r="P168" s="86"/>
      <c r="Q168" s="74"/>
    </row>
    <row r="169" spans="2:17" x14ac:dyDescent="0.2">
      <c r="B169" s="21">
        <v>10109</v>
      </c>
      <c r="C169" s="283" t="s">
        <v>9</v>
      </c>
      <c r="D169" s="84"/>
      <c r="E169" s="84"/>
      <c r="F169" s="93"/>
      <c r="G169" s="84"/>
      <c r="H169" s="84"/>
      <c r="I169" s="77"/>
      <c r="J169" s="77"/>
      <c r="K169" s="85"/>
      <c r="L169" s="77"/>
      <c r="M169" s="77"/>
      <c r="N169" s="77"/>
      <c r="O169" s="84"/>
      <c r="P169" s="86"/>
      <c r="Q169" s="74"/>
    </row>
    <row r="170" spans="2:17" x14ac:dyDescent="0.2">
      <c r="B170" s="21">
        <v>10116</v>
      </c>
      <c r="C170" s="283" t="s">
        <v>10</v>
      </c>
      <c r="D170" s="84"/>
      <c r="E170" s="84"/>
      <c r="F170" s="93"/>
      <c r="G170" s="84"/>
      <c r="H170" s="84"/>
      <c r="I170" s="77"/>
      <c r="J170" s="77"/>
      <c r="K170" s="85"/>
      <c r="L170" s="77"/>
      <c r="M170" s="77"/>
      <c r="N170" s="77"/>
      <c r="O170" s="84"/>
      <c r="P170" s="86"/>
      <c r="Q170" s="74"/>
    </row>
    <row r="171" spans="2:17" x14ac:dyDescent="0.2">
      <c r="B171" s="21">
        <v>10145</v>
      </c>
      <c r="C171" s="284" t="s">
        <v>183</v>
      </c>
      <c r="D171" s="84"/>
      <c r="E171" s="84"/>
      <c r="F171" s="93"/>
      <c r="G171" s="84"/>
      <c r="H171" s="84"/>
      <c r="I171" s="77"/>
      <c r="J171" s="77"/>
      <c r="K171" s="85"/>
      <c r="L171" s="77"/>
      <c r="M171" s="77"/>
      <c r="N171" s="77"/>
      <c r="O171" s="84"/>
      <c r="P171" s="86"/>
      <c r="Q171" s="74"/>
    </row>
    <row r="172" spans="2:17" x14ac:dyDescent="0.2">
      <c r="B172" s="21">
        <v>10045</v>
      </c>
      <c r="C172" s="284" t="s">
        <v>11</v>
      </c>
      <c r="D172" s="84"/>
      <c r="E172" s="84"/>
      <c r="F172" s="93"/>
      <c r="G172" s="84"/>
      <c r="H172" s="84"/>
      <c r="I172" s="84"/>
      <c r="J172" s="84"/>
      <c r="K172" s="84"/>
      <c r="L172" s="84"/>
      <c r="M172" s="84"/>
      <c r="N172" s="84"/>
      <c r="O172" s="84"/>
      <c r="P172" s="86"/>
      <c r="Q172" s="74"/>
    </row>
    <row r="173" spans="2:17" x14ac:dyDescent="0.2">
      <c r="B173" s="21">
        <v>10148</v>
      </c>
      <c r="C173" s="285" t="s">
        <v>131</v>
      </c>
      <c r="D173" s="84"/>
      <c r="E173" s="84"/>
      <c r="F173" s="350"/>
      <c r="G173" s="84"/>
      <c r="H173" s="84"/>
      <c r="I173" s="84"/>
      <c r="J173" s="84"/>
      <c r="K173" s="84"/>
      <c r="L173" s="84"/>
      <c r="M173" s="84"/>
      <c r="N173" s="84"/>
      <c r="O173" s="84"/>
      <c r="P173" s="86"/>
      <c r="Q173" s="74"/>
    </row>
    <row r="174" spans="2:17" x14ac:dyDescent="0.2">
      <c r="B174" s="21">
        <v>10151</v>
      </c>
      <c r="C174" s="285" t="s">
        <v>109</v>
      </c>
      <c r="D174" s="84"/>
      <c r="E174" s="84"/>
      <c r="F174" s="350"/>
      <c r="G174" s="84"/>
      <c r="H174" s="84"/>
      <c r="I174" s="84"/>
      <c r="J174" s="84"/>
      <c r="K174" s="84"/>
      <c r="L174" s="84"/>
      <c r="M174" s="84"/>
      <c r="N174" s="84"/>
      <c r="O174" s="84"/>
      <c r="P174" s="86"/>
      <c r="Q174" s="74"/>
    </row>
    <row r="175" spans="2:17" x14ac:dyDescent="0.2">
      <c r="B175" s="21">
        <v>10068</v>
      </c>
      <c r="C175" s="285" t="s">
        <v>110</v>
      </c>
      <c r="D175" s="84"/>
      <c r="E175" s="84"/>
      <c r="F175" s="93"/>
      <c r="G175" s="84"/>
      <c r="H175" s="84"/>
      <c r="I175" s="84"/>
      <c r="J175" s="84"/>
      <c r="K175" s="84"/>
      <c r="L175" s="84"/>
      <c r="M175" s="84"/>
      <c r="N175" s="84"/>
      <c r="O175" s="84"/>
      <c r="P175" s="86"/>
      <c r="Q175" s="74"/>
    </row>
    <row r="176" spans="2:17" x14ac:dyDescent="0.2">
      <c r="B176" s="21">
        <v>10154</v>
      </c>
      <c r="C176" s="288" t="s">
        <v>235</v>
      </c>
      <c r="D176" s="84"/>
      <c r="E176" s="84"/>
      <c r="F176" s="93"/>
      <c r="G176" s="84"/>
      <c r="H176" s="84"/>
      <c r="I176" s="84"/>
      <c r="J176" s="84"/>
      <c r="K176" s="84"/>
      <c r="L176" s="84"/>
      <c r="M176" s="84"/>
      <c r="N176" s="84"/>
      <c r="O176" s="84"/>
      <c r="P176" s="86"/>
      <c r="Q176" s="74"/>
    </row>
    <row r="177" spans="2:17" x14ac:dyDescent="0.2">
      <c r="B177" s="21">
        <v>10157</v>
      </c>
      <c r="C177" s="285" t="s">
        <v>12</v>
      </c>
      <c r="D177" s="84"/>
      <c r="E177" s="84"/>
      <c r="F177" s="350"/>
      <c r="G177" s="84"/>
      <c r="H177" s="84"/>
      <c r="I177" s="84"/>
      <c r="J177" s="84"/>
      <c r="K177" s="84"/>
      <c r="L177" s="84"/>
      <c r="M177" s="84"/>
      <c r="N177" s="84"/>
      <c r="O177" s="84"/>
      <c r="P177" s="86"/>
      <c r="Q177" s="74"/>
    </row>
    <row r="178" spans="2:17" x14ac:dyDescent="0.2">
      <c r="B178" s="21">
        <v>10160</v>
      </c>
      <c r="C178" s="285" t="s">
        <v>111</v>
      </c>
      <c r="D178" s="84"/>
      <c r="E178" s="84"/>
      <c r="F178" s="350"/>
      <c r="G178" s="84"/>
      <c r="H178" s="84"/>
      <c r="I178" s="84"/>
      <c r="J178" s="84"/>
      <c r="K178" s="84"/>
      <c r="L178" s="84"/>
      <c r="M178" s="84"/>
      <c r="N178" s="84"/>
      <c r="O178" s="84"/>
      <c r="P178" s="86"/>
      <c r="Q178" s="74"/>
    </row>
    <row r="179" spans="2:17" x14ac:dyDescent="0.2">
      <c r="B179" s="28"/>
      <c r="C179" s="285" t="s">
        <v>229</v>
      </c>
      <c r="D179" s="87"/>
      <c r="E179" s="87"/>
      <c r="F179" s="94"/>
      <c r="G179" s="87"/>
      <c r="H179" s="87"/>
      <c r="I179" s="88"/>
      <c r="J179" s="88"/>
      <c r="K179" s="89"/>
      <c r="L179" s="88"/>
      <c r="M179" s="88"/>
      <c r="N179" s="88"/>
      <c r="O179" s="87"/>
      <c r="P179" s="90"/>
      <c r="Q179" s="74"/>
    </row>
    <row r="180" spans="2:17" x14ac:dyDescent="0.2">
      <c r="B180" s="28"/>
      <c r="C180" s="285" t="s">
        <v>13</v>
      </c>
      <c r="D180" s="87"/>
      <c r="E180" s="87"/>
      <c r="F180" s="94"/>
      <c r="G180" s="87"/>
      <c r="H180" s="87"/>
      <c r="I180" s="88"/>
      <c r="J180" s="88"/>
      <c r="K180" s="89"/>
      <c r="L180" s="88"/>
      <c r="M180" s="88"/>
      <c r="N180" s="88"/>
      <c r="O180" s="87"/>
      <c r="P180" s="90"/>
      <c r="Q180" s="74"/>
    </row>
    <row r="181" spans="2:17" x14ac:dyDescent="0.2">
      <c r="B181" s="28"/>
      <c r="C181" s="285" t="s">
        <v>5</v>
      </c>
      <c r="D181" s="87"/>
      <c r="E181" s="87"/>
      <c r="F181" s="94"/>
      <c r="G181" s="87"/>
      <c r="H181" s="87"/>
      <c r="I181" s="88"/>
      <c r="J181" s="88"/>
      <c r="K181" s="89"/>
      <c r="L181" s="88"/>
      <c r="M181" s="88"/>
      <c r="N181" s="88"/>
      <c r="O181" s="87"/>
      <c r="P181" s="90"/>
      <c r="Q181" s="74">
        <v>100</v>
      </c>
    </row>
    <row r="182" spans="2:17" x14ac:dyDescent="0.2">
      <c r="B182" s="28"/>
      <c r="C182" s="24"/>
      <c r="D182" s="87"/>
      <c r="E182" s="87"/>
      <c r="F182" s="94"/>
      <c r="G182" s="87"/>
      <c r="H182" s="87"/>
      <c r="I182" s="88"/>
      <c r="J182" s="88"/>
      <c r="K182" s="89"/>
      <c r="L182" s="88"/>
      <c r="M182" s="88"/>
      <c r="N182" s="88"/>
      <c r="O182" s="87"/>
      <c r="P182" s="90"/>
      <c r="Q182" s="74"/>
    </row>
    <row r="183" spans="2:17" x14ac:dyDescent="0.2">
      <c r="B183" s="28"/>
      <c r="C183" s="24">
        <f>'1| New Consumer Categories'!$K$40</f>
        <v>0</v>
      </c>
      <c r="D183" s="87"/>
      <c r="E183" s="87"/>
      <c r="F183" s="94"/>
      <c r="G183" s="87"/>
      <c r="H183" s="87"/>
      <c r="I183" s="88"/>
      <c r="J183" s="88"/>
      <c r="K183" s="89"/>
      <c r="L183" s="88"/>
      <c r="M183" s="88"/>
      <c r="N183" s="88"/>
      <c r="O183" s="87"/>
      <c r="P183" s="90"/>
      <c r="Q183" s="74"/>
    </row>
    <row r="184" spans="2:17" x14ac:dyDescent="0.2">
      <c r="B184" s="28"/>
      <c r="C184" s="24">
        <f>'1| New Consumer Categories'!$K$41</f>
        <v>0</v>
      </c>
      <c r="D184" s="87"/>
      <c r="E184" s="87"/>
      <c r="F184" s="94"/>
      <c r="G184" s="87"/>
      <c r="H184" s="87"/>
      <c r="I184" s="88"/>
      <c r="J184" s="88"/>
      <c r="K184" s="89"/>
      <c r="L184" s="88"/>
      <c r="M184" s="88"/>
      <c r="N184" s="88"/>
      <c r="O184" s="87"/>
      <c r="P184" s="90"/>
      <c r="Q184" s="74"/>
    </row>
    <row r="185" spans="2:17" x14ac:dyDescent="0.2">
      <c r="B185" s="28"/>
      <c r="C185" s="24">
        <f>'1| New Consumer Categories'!$K$42</f>
        <v>0</v>
      </c>
      <c r="D185" s="87"/>
      <c r="E185" s="87"/>
      <c r="F185" s="94"/>
      <c r="G185" s="87"/>
      <c r="H185" s="87"/>
      <c r="I185" s="88"/>
      <c r="J185" s="88"/>
      <c r="K185" s="89"/>
      <c r="L185" s="88"/>
      <c r="M185" s="88"/>
      <c r="N185" s="88"/>
      <c r="O185" s="87"/>
      <c r="P185" s="90"/>
      <c r="Q185" s="74"/>
    </row>
    <row r="186" spans="2:17" x14ac:dyDescent="0.2">
      <c r="B186" s="28"/>
      <c r="C186" s="24">
        <f>'1| New Consumer Categories'!$K$43</f>
        <v>0</v>
      </c>
      <c r="D186" s="87"/>
      <c r="E186" s="87"/>
      <c r="F186" s="94"/>
      <c r="G186" s="87"/>
      <c r="H186" s="87"/>
      <c r="I186" s="88"/>
      <c r="J186" s="88"/>
      <c r="K186" s="89"/>
      <c r="L186" s="88"/>
      <c r="M186" s="88"/>
      <c r="N186" s="88"/>
      <c r="O186" s="87"/>
      <c r="P186" s="90"/>
      <c r="Q186" s="74"/>
    </row>
    <row r="187" spans="2:17" x14ac:dyDescent="0.2">
      <c r="B187" s="28"/>
      <c r="C187" s="24">
        <f>'1| New Consumer Categories'!$K$44</f>
        <v>0</v>
      </c>
      <c r="D187" s="87"/>
      <c r="E187" s="87"/>
      <c r="F187" s="94"/>
      <c r="G187" s="87"/>
      <c r="H187" s="87"/>
      <c r="I187" s="88"/>
      <c r="J187" s="88"/>
      <c r="K187" s="89"/>
      <c r="L187" s="88"/>
      <c r="M187" s="88"/>
      <c r="N187" s="88"/>
      <c r="O187" s="87"/>
      <c r="P187" s="90"/>
      <c r="Q187" s="74"/>
    </row>
    <row r="188" spans="2:17" x14ac:dyDescent="0.2">
      <c r="B188" s="28"/>
      <c r="C188" s="24">
        <f>'1| New Consumer Categories'!$K$45</f>
        <v>0</v>
      </c>
      <c r="D188" s="87"/>
      <c r="E188" s="87"/>
      <c r="F188" s="94"/>
      <c r="G188" s="87"/>
      <c r="H188" s="87"/>
      <c r="I188" s="88"/>
      <c r="J188" s="88"/>
      <c r="K188" s="89"/>
      <c r="L188" s="88"/>
      <c r="M188" s="88"/>
      <c r="N188" s="88"/>
      <c r="O188" s="87"/>
      <c r="P188" s="90"/>
      <c r="Q188" s="74"/>
    </row>
    <row r="189" spans="2:17" ht="12" thickBot="1" x14ac:dyDescent="0.25">
      <c r="B189" s="29">
        <v>10076</v>
      </c>
      <c r="C189" s="30" t="s">
        <v>3</v>
      </c>
      <c r="D189" s="31">
        <f>SUM(D103,D122,D144,D166)</f>
        <v>0</v>
      </c>
      <c r="E189" s="31">
        <f>SUM(E103,E122,E144,E166)</f>
        <v>0</v>
      </c>
      <c r="F189" s="95">
        <f>SUM(F103,F122,F144,F166)</f>
        <v>0</v>
      </c>
      <c r="G189" s="31">
        <f>SUM(G103,G122,G144,G166)</f>
        <v>0</v>
      </c>
      <c r="H189" s="105"/>
      <c r="I189" s="106"/>
      <c r="J189" s="106"/>
      <c r="K189" s="107"/>
      <c r="L189" s="108"/>
      <c r="M189" s="108"/>
      <c r="N189" s="108"/>
      <c r="O189" s="308">
        <f>SUM(O103,O122,O144,O166)</f>
        <v>0</v>
      </c>
      <c r="P189" s="307" t="e">
        <f>O189*10/D189</f>
        <v>#DIV/0!</v>
      </c>
      <c r="Q189" s="74"/>
    </row>
    <row r="194" spans="2:17" ht="12" thickBot="1" x14ac:dyDescent="0.25">
      <c r="B194" s="10" t="s">
        <v>1</v>
      </c>
      <c r="C194" s="10" t="str">
        <f>Index!$G$40</f>
        <v>FY 2015-16</v>
      </c>
      <c r="F194" s="118"/>
      <c r="H194" s="10"/>
      <c r="I194" s="10"/>
      <c r="J194" s="10"/>
      <c r="K194" s="10"/>
    </row>
    <row r="195" spans="2:17" ht="11.25" customHeight="1" x14ac:dyDescent="0.2">
      <c r="B195" s="392" t="s">
        <v>92</v>
      </c>
      <c r="C195" s="392" t="s">
        <v>17</v>
      </c>
      <c r="D195" s="377" t="s">
        <v>91</v>
      </c>
      <c r="E195" s="378"/>
      <c r="F195" s="399" t="s">
        <v>54</v>
      </c>
      <c r="G195" s="392" t="s">
        <v>51</v>
      </c>
      <c r="H195" s="377" t="s">
        <v>83</v>
      </c>
      <c r="I195" s="397"/>
      <c r="J195" s="397"/>
      <c r="K195" s="378"/>
      <c r="L195" s="365" t="s">
        <v>88</v>
      </c>
      <c r="M195" s="366"/>
      <c r="N195" s="398"/>
      <c r="O195" s="378" t="s">
        <v>133</v>
      </c>
      <c r="P195" s="395" t="s">
        <v>134</v>
      </c>
      <c r="Q195" s="375" t="s">
        <v>102</v>
      </c>
    </row>
    <row r="196" spans="2:17" ht="45.75" thickBot="1" x14ac:dyDescent="0.25">
      <c r="B196" s="393"/>
      <c r="C196" s="393"/>
      <c r="D196" s="13" t="s">
        <v>70</v>
      </c>
      <c r="E196" s="14" t="s">
        <v>71</v>
      </c>
      <c r="F196" s="400"/>
      <c r="G196" s="393"/>
      <c r="H196" s="15" t="s">
        <v>84</v>
      </c>
      <c r="I196" s="16" t="s">
        <v>85</v>
      </c>
      <c r="J196" s="16" t="s">
        <v>86</v>
      </c>
      <c r="K196" s="17" t="s">
        <v>87</v>
      </c>
      <c r="L196" s="16" t="s">
        <v>52</v>
      </c>
      <c r="M196" s="16" t="s">
        <v>89</v>
      </c>
      <c r="N196" s="16" t="s">
        <v>90</v>
      </c>
      <c r="O196" s="394"/>
      <c r="P196" s="396"/>
      <c r="Q196" s="375"/>
    </row>
    <row r="197" spans="2:17" x14ac:dyDescent="0.2">
      <c r="B197" s="18">
        <v>10074</v>
      </c>
      <c r="C197" s="19" t="s">
        <v>4</v>
      </c>
      <c r="D197" s="20">
        <f>SUM(D198:D215)</f>
        <v>0</v>
      </c>
      <c r="E197" s="20">
        <f>SUM(E198:E215)</f>
        <v>0</v>
      </c>
      <c r="F197" s="92">
        <f>SUM(F198:F215)</f>
        <v>0</v>
      </c>
      <c r="G197" s="20">
        <f>SUM(G198:G215)</f>
        <v>0</v>
      </c>
      <c r="H197" s="96"/>
      <c r="I197" s="97"/>
      <c r="J197" s="97"/>
      <c r="K197" s="98"/>
      <c r="L197" s="97"/>
      <c r="M197" s="97"/>
      <c r="N197" s="97"/>
      <c r="O197" s="20">
        <f>SUM(O198:O215)</f>
        <v>0</v>
      </c>
      <c r="P197" s="347" t="e">
        <f t="shared" ref="P197:P202" si="0">O197/D197*10</f>
        <v>#DIV/0!</v>
      </c>
      <c r="Q197" s="47"/>
    </row>
    <row r="198" spans="2:17" x14ac:dyDescent="0.2">
      <c r="B198" s="21">
        <v>10054</v>
      </c>
      <c r="C198" s="277" t="s">
        <v>103</v>
      </c>
      <c r="D198" s="84"/>
      <c r="E198" s="84"/>
      <c r="F198" s="93"/>
      <c r="G198" s="84"/>
      <c r="H198" s="84"/>
      <c r="I198" s="77"/>
      <c r="J198" s="77"/>
      <c r="K198" s="85"/>
      <c r="L198" s="77"/>
      <c r="M198" s="77"/>
      <c r="N198" s="77"/>
      <c r="O198" s="84"/>
      <c r="P198" s="86" t="e">
        <f t="shared" si="0"/>
        <v>#DIV/0!</v>
      </c>
      <c r="Q198" s="74"/>
    </row>
    <row r="199" spans="2:17" x14ac:dyDescent="0.2">
      <c r="B199" s="21">
        <v>10055</v>
      </c>
      <c r="C199" s="277" t="s">
        <v>104</v>
      </c>
      <c r="D199" s="84"/>
      <c r="E199" s="84"/>
      <c r="F199" s="93"/>
      <c r="G199" s="84"/>
      <c r="H199" s="84"/>
      <c r="I199" s="77"/>
      <c r="J199" s="77"/>
      <c r="K199" s="85"/>
      <c r="L199" s="77"/>
      <c r="M199" s="77"/>
      <c r="N199" s="77"/>
      <c r="O199" s="84"/>
      <c r="P199" s="86" t="e">
        <f t="shared" si="0"/>
        <v>#DIV/0!</v>
      </c>
      <c r="Q199" s="74"/>
    </row>
    <row r="200" spans="2:17" x14ac:dyDescent="0.2">
      <c r="B200" s="21">
        <v>10077</v>
      </c>
      <c r="C200" s="277" t="s">
        <v>105</v>
      </c>
      <c r="D200" s="84"/>
      <c r="E200" s="84"/>
      <c r="F200" s="93"/>
      <c r="G200" s="84"/>
      <c r="H200" s="84"/>
      <c r="I200" s="77"/>
      <c r="J200" s="77"/>
      <c r="K200" s="85"/>
      <c r="L200" s="77"/>
      <c r="M200" s="77"/>
      <c r="N200" s="77"/>
      <c r="O200" s="84"/>
      <c r="P200" s="86" t="e">
        <f t="shared" si="0"/>
        <v>#DIV/0!</v>
      </c>
      <c r="Q200" s="74"/>
    </row>
    <row r="201" spans="2:17" x14ac:dyDescent="0.2">
      <c r="B201" s="21">
        <v>10058</v>
      </c>
      <c r="C201" s="277" t="s">
        <v>106</v>
      </c>
      <c r="D201" s="84"/>
      <c r="E201" s="84"/>
      <c r="F201" s="93"/>
      <c r="G201" s="84"/>
      <c r="H201" s="84"/>
      <c r="I201" s="77"/>
      <c r="J201" s="77"/>
      <c r="K201" s="85"/>
      <c r="L201" s="77"/>
      <c r="M201" s="77"/>
      <c r="N201" s="77"/>
      <c r="O201" s="84"/>
      <c r="P201" s="86" t="e">
        <f t="shared" si="0"/>
        <v>#DIV/0!</v>
      </c>
      <c r="Q201" s="74"/>
    </row>
    <row r="202" spans="2:17" x14ac:dyDescent="0.2">
      <c r="B202" s="21">
        <v>10085</v>
      </c>
      <c r="C202" s="277" t="s">
        <v>232</v>
      </c>
      <c r="D202" s="84"/>
      <c r="E202" s="84"/>
      <c r="F202" s="93"/>
      <c r="G202" s="84"/>
      <c r="H202" s="84"/>
      <c r="I202" s="77"/>
      <c r="J202" s="77"/>
      <c r="K202" s="85"/>
      <c r="L202" s="77"/>
      <c r="M202" s="77"/>
      <c r="N202" s="77"/>
      <c r="O202" s="84"/>
      <c r="P202" s="86" t="e">
        <f t="shared" si="0"/>
        <v>#DIV/0!</v>
      </c>
      <c r="Q202" s="74"/>
    </row>
    <row r="203" spans="2:17" x14ac:dyDescent="0.2">
      <c r="B203" s="21">
        <v>10088</v>
      </c>
      <c r="C203" s="278" t="s">
        <v>233</v>
      </c>
      <c r="D203" s="84"/>
      <c r="E203" s="84"/>
      <c r="F203" s="93"/>
      <c r="G203" s="84"/>
      <c r="H203" s="84"/>
      <c r="I203" s="77"/>
      <c r="J203" s="77"/>
      <c r="K203" s="85"/>
      <c r="L203" s="77"/>
      <c r="M203" s="77"/>
      <c r="N203" s="77"/>
      <c r="O203" s="84"/>
      <c r="P203" s="86"/>
      <c r="Q203" s="74"/>
    </row>
    <row r="204" spans="2:17" x14ac:dyDescent="0.2">
      <c r="B204" s="21">
        <v>10063</v>
      </c>
      <c r="C204" s="277" t="s">
        <v>107</v>
      </c>
      <c r="D204" s="84"/>
      <c r="E204" s="84"/>
      <c r="F204" s="93"/>
      <c r="G204" s="84"/>
      <c r="H204" s="84"/>
      <c r="I204" s="77"/>
      <c r="J204" s="77"/>
      <c r="K204" s="85"/>
      <c r="L204" s="77"/>
      <c r="M204" s="77"/>
      <c r="N204" s="77"/>
      <c r="O204" s="84"/>
      <c r="P204" s="86" t="e">
        <f>O204/D204*10</f>
        <v>#DIV/0!</v>
      </c>
      <c r="Q204" s="74"/>
    </row>
    <row r="205" spans="2:17" x14ac:dyDescent="0.2">
      <c r="B205" s="21">
        <v>10064</v>
      </c>
      <c r="C205" s="277" t="s">
        <v>234</v>
      </c>
      <c r="D205" s="84"/>
      <c r="E205" s="84"/>
      <c r="F205" s="93"/>
      <c r="G205" s="84"/>
      <c r="H205" s="84"/>
      <c r="I205" s="77"/>
      <c r="J205" s="77"/>
      <c r="K205" s="85"/>
      <c r="L205" s="77"/>
      <c r="M205" s="77"/>
      <c r="N205" s="77"/>
      <c r="O205" s="84"/>
      <c r="P205" s="86" t="e">
        <f>O205/D205*10</f>
        <v>#DIV/0!</v>
      </c>
      <c r="Q205" s="74"/>
    </row>
    <row r="206" spans="2:17" x14ac:dyDescent="0.2">
      <c r="B206" s="21"/>
      <c r="C206" s="277" t="s">
        <v>108</v>
      </c>
      <c r="D206" s="84"/>
      <c r="E206" s="84"/>
      <c r="F206" s="93"/>
      <c r="G206" s="84"/>
      <c r="H206" s="84"/>
      <c r="I206" s="77"/>
      <c r="J206" s="77"/>
      <c r="K206" s="85"/>
      <c r="L206" s="77"/>
      <c r="M206" s="77"/>
      <c r="N206" s="77"/>
      <c r="O206" s="84"/>
      <c r="P206" s="86"/>
      <c r="Q206" s="74"/>
    </row>
    <row r="207" spans="2:17" x14ac:dyDescent="0.2">
      <c r="B207" s="21"/>
      <c r="C207" s="279"/>
      <c r="D207" s="84"/>
      <c r="E207" s="84"/>
      <c r="F207" s="93"/>
      <c r="G207" s="84"/>
      <c r="H207" s="84"/>
      <c r="I207" s="77"/>
      <c r="J207" s="77"/>
      <c r="K207" s="85"/>
      <c r="L207" s="77"/>
      <c r="M207" s="77"/>
      <c r="N207" s="77"/>
      <c r="O207" s="84"/>
      <c r="P207" s="86"/>
      <c r="Q207" s="74"/>
    </row>
    <row r="208" spans="2:17" x14ac:dyDescent="0.2">
      <c r="B208" s="21"/>
      <c r="C208" s="279"/>
      <c r="D208" s="84"/>
      <c r="E208" s="84"/>
      <c r="F208" s="93"/>
      <c r="G208" s="84"/>
      <c r="H208" s="84"/>
      <c r="I208" s="77"/>
      <c r="J208" s="77"/>
      <c r="K208" s="85"/>
      <c r="L208" s="77"/>
      <c r="M208" s="77"/>
      <c r="N208" s="77"/>
      <c r="O208" s="84"/>
      <c r="P208" s="86"/>
      <c r="Q208" s="74"/>
    </row>
    <row r="209" spans="2:17" x14ac:dyDescent="0.2">
      <c r="B209" s="21"/>
      <c r="C209" s="279"/>
      <c r="D209" s="84"/>
      <c r="E209" s="84"/>
      <c r="F209" s="93"/>
      <c r="G209" s="84"/>
      <c r="H209" s="84"/>
      <c r="I209" s="77"/>
      <c r="J209" s="77"/>
      <c r="K209" s="85"/>
      <c r="L209" s="77"/>
      <c r="M209" s="77"/>
      <c r="N209" s="77"/>
      <c r="O209" s="84"/>
      <c r="P209" s="86"/>
      <c r="Q209" s="74"/>
    </row>
    <row r="210" spans="2:17" x14ac:dyDescent="0.2">
      <c r="B210" s="21"/>
      <c r="C210" s="279"/>
      <c r="D210" s="84"/>
      <c r="E210" s="84"/>
      <c r="F210" s="93"/>
      <c r="G210" s="84"/>
      <c r="H210" s="84"/>
      <c r="I210" s="77"/>
      <c r="J210" s="77"/>
      <c r="K210" s="85"/>
      <c r="L210" s="77"/>
      <c r="M210" s="77"/>
      <c r="N210" s="77"/>
      <c r="O210" s="84"/>
      <c r="P210" s="86"/>
      <c r="Q210" s="74"/>
    </row>
    <row r="211" spans="2:17" x14ac:dyDescent="0.2">
      <c r="B211" s="21"/>
      <c r="C211" s="279"/>
      <c r="D211" s="84"/>
      <c r="E211" s="84"/>
      <c r="F211" s="93"/>
      <c r="G211" s="84"/>
      <c r="H211" s="84"/>
      <c r="I211" s="77"/>
      <c r="J211" s="77"/>
      <c r="K211" s="85"/>
      <c r="L211" s="77"/>
      <c r="M211" s="77"/>
      <c r="N211" s="77"/>
      <c r="O211" s="84"/>
      <c r="P211" s="86"/>
      <c r="Q211" s="74"/>
    </row>
    <row r="212" spans="2:17" x14ac:dyDescent="0.2">
      <c r="B212" s="21"/>
      <c r="C212" s="279"/>
      <c r="D212" s="84"/>
      <c r="E212" s="84"/>
      <c r="F212" s="93"/>
      <c r="G212" s="84"/>
      <c r="H212" s="84"/>
      <c r="I212" s="77"/>
      <c r="J212" s="77"/>
      <c r="K212" s="85"/>
      <c r="L212" s="77"/>
      <c r="M212" s="77"/>
      <c r="N212" s="77"/>
      <c r="O212" s="84"/>
      <c r="P212" s="86"/>
      <c r="Q212" s="74"/>
    </row>
    <row r="213" spans="2:17" x14ac:dyDescent="0.2">
      <c r="B213" s="21"/>
      <c r="C213" s="279"/>
      <c r="D213" s="84"/>
      <c r="E213" s="84"/>
      <c r="F213" s="93"/>
      <c r="G213" s="84"/>
      <c r="H213" s="84"/>
      <c r="I213" s="77"/>
      <c r="J213" s="77"/>
      <c r="K213" s="85"/>
      <c r="L213" s="77"/>
      <c r="M213" s="77"/>
      <c r="N213" s="77"/>
      <c r="O213" s="84"/>
      <c r="P213" s="86"/>
      <c r="Q213" s="74"/>
    </row>
    <row r="214" spans="2:17" x14ac:dyDescent="0.2">
      <c r="B214" s="21"/>
      <c r="C214" s="279"/>
      <c r="D214" s="84"/>
      <c r="E214" s="84"/>
      <c r="F214" s="93"/>
      <c r="G214" s="84"/>
      <c r="H214" s="84"/>
      <c r="I214" s="77"/>
      <c r="J214" s="77"/>
      <c r="K214" s="85"/>
      <c r="L214" s="77"/>
      <c r="M214" s="77"/>
      <c r="N214" s="77"/>
      <c r="O214" s="84"/>
      <c r="P214" s="86"/>
      <c r="Q214" s="74"/>
    </row>
    <row r="215" spans="2:17" x14ac:dyDescent="0.2">
      <c r="B215" s="21"/>
      <c r="C215" s="279"/>
      <c r="D215" s="84"/>
      <c r="E215" s="84"/>
      <c r="F215" s="93"/>
      <c r="G215" s="84"/>
      <c r="H215" s="84"/>
      <c r="I215" s="77"/>
      <c r="J215" s="77"/>
      <c r="K215" s="85"/>
      <c r="L215" s="77"/>
      <c r="M215" s="77"/>
      <c r="N215" s="77"/>
      <c r="O215" s="84"/>
      <c r="P215" s="86"/>
      <c r="Q215" s="74"/>
    </row>
    <row r="216" spans="2:17" ht="12" thickBot="1" x14ac:dyDescent="0.25">
      <c r="B216" s="18">
        <v>10071</v>
      </c>
      <c r="C216" s="25" t="s">
        <v>6</v>
      </c>
      <c r="D216" s="26">
        <f>SUM(D217:D237)</f>
        <v>0</v>
      </c>
      <c r="E216" s="26">
        <f>SUM(E217:E237)</f>
        <v>0</v>
      </c>
      <c r="F216" s="91">
        <f>SUM(F217:F237)</f>
        <v>0</v>
      </c>
      <c r="G216" s="26">
        <f>SUM(G217:G237)</f>
        <v>0</v>
      </c>
      <c r="H216" s="100"/>
      <c r="I216" s="101"/>
      <c r="J216" s="101"/>
      <c r="K216" s="102"/>
      <c r="L216" s="103"/>
      <c r="M216" s="103"/>
      <c r="N216" s="103"/>
      <c r="O216" s="26">
        <f>SUM(O217:O237)</f>
        <v>0</v>
      </c>
      <c r="P216" s="347" t="e">
        <f>O216/D216*10</f>
        <v>#DIV/0!</v>
      </c>
      <c r="Q216" s="74"/>
    </row>
    <row r="217" spans="2:17" x14ac:dyDescent="0.2">
      <c r="B217" s="21">
        <v>10043</v>
      </c>
      <c r="C217" s="282" t="s">
        <v>7</v>
      </c>
      <c r="D217" s="84"/>
      <c r="E217" s="84"/>
      <c r="F217" s="93"/>
      <c r="G217" s="84"/>
      <c r="H217" s="84"/>
      <c r="I217" s="77"/>
      <c r="J217" s="77"/>
      <c r="K217" s="85"/>
      <c r="L217" s="77"/>
      <c r="M217" s="77"/>
      <c r="N217" s="77"/>
      <c r="O217" s="84"/>
      <c r="P217" s="86" t="e">
        <f>O217/D217*10</f>
        <v>#DIV/0!</v>
      </c>
      <c r="Q217" s="74"/>
    </row>
    <row r="218" spans="2:17" x14ac:dyDescent="0.2">
      <c r="B218" s="21">
        <v>10107</v>
      </c>
      <c r="C218" s="283" t="s">
        <v>8</v>
      </c>
      <c r="D218" s="84"/>
      <c r="E218" s="84"/>
      <c r="F218" s="93"/>
      <c r="G218" s="84"/>
      <c r="H218" s="84"/>
      <c r="I218" s="77"/>
      <c r="J218" s="77"/>
      <c r="K218" s="85"/>
      <c r="L218" s="77"/>
      <c r="M218" s="77"/>
      <c r="N218" s="77"/>
      <c r="O218" s="84"/>
      <c r="P218" s="86"/>
      <c r="Q218" s="74"/>
    </row>
    <row r="219" spans="2:17" x14ac:dyDescent="0.2">
      <c r="B219" s="21">
        <v>10111</v>
      </c>
      <c r="C219" s="283" t="s">
        <v>9</v>
      </c>
      <c r="D219" s="84"/>
      <c r="E219" s="84"/>
      <c r="F219" s="93"/>
      <c r="G219" s="84"/>
      <c r="H219" s="84"/>
      <c r="I219" s="77"/>
      <c r="J219" s="77"/>
      <c r="K219" s="85"/>
      <c r="L219" s="77"/>
      <c r="M219" s="77"/>
      <c r="N219" s="77"/>
      <c r="O219" s="84"/>
      <c r="P219" s="86"/>
      <c r="Q219" s="74"/>
    </row>
    <row r="220" spans="2:17" x14ac:dyDescent="0.2">
      <c r="B220" s="21">
        <v>10118</v>
      </c>
      <c r="C220" s="283" t="s">
        <v>10</v>
      </c>
      <c r="D220" s="84"/>
      <c r="E220" s="84"/>
      <c r="F220" s="93"/>
      <c r="G220" s="84"/>
      <c r="H220" s="84"/>
      <c r="I220" s="77"/>
      <c r="J220" s="77"/>
      <c r="K220" s="85"/>
      <c r="L220" s="77"/>
      <c r="M220" s="77"/>
      <c r="N220" s="77"/>
      <c r="O220" s="84"/>
      <c r="P220" s="86"/>
      <c r="Q220" s="74"/>
    </row>
    <row r="221" spans="2:17" x14ac:dyDescent="0.2">
      <c r="B221" s="21">
        <v>10147</v>
      </c>
      <c r="C221" s="287" t="s">
        <v>183</v>
      </c>
      <c r="D221" s="84"/>
      <c r="E221" s="84"/>
      <c r="F221" s="93"/>
      <c r="G221" s="84"/>
      <c r="H221" s="84"/>
      <c r="I221" s="77"/>
      <c r="J221" s="77"/>
      <c r="K221" s="85"/>
      <c r="L221" s="77"/>
      <c r="M221" s="77"/>
      <c r="N221" s="77"/>
      <c r="O221" s="84"/>
      <c r="P221" s="86"/>
      <c r="Q221" s="74"/>
    </row>
    <row r="222" spans="2:17" x14ac:dyDescent="0.2">
      <c r="B222" s="21">
        <v>10120</v>
      </c>
      <c r="C222" s="284" t="s">
        <v>11</v>
      </c>
      <c r="D222" s="84"/>
      <c r="E222" s="84"/>
      <c r="F222" s="93"/>
      <c r="G222" s="84"/>
      <c r="H222" s="84"/>
      <c r="I222" s="77"/>
      <c r="J222" s="77"/>
      <c r="K222" s="85"/>
      <c r="L222" s="77"/>
      <c r="M222" s="77"/>
      <c r="N222" s="77"/>
      <c r="O222" s="84"/>
      <c r="P222" s="86"/>
      <c r="Q222" s="74"/>
    </row>
    <row r="223" spans="2:17" x14ac:dyDescent="0.2">
      <c r="B223" s="21">
        <v>10150</v>
      </c>
      <c r="C223" s="285" t="s">
        <v>131</v>
      </c>
      <c r="D223" s="84"/>
      <c r="E223" s="84"/>
      <c r="F223" s="93"/>
      <c r="G223" s="84"/>
      <c r="H223" s="84"/>
      <c r="I223" s="77"/>
      <c r="J223" s="77"/>
      <c r="K223" s="85"/>
      <c r="L223" s="77"/>
      <c r="M223" s="77"/>
      <c r="N223" s="77"/>
      <c r="O223" s="84"/>
      <c r="P223" s="86" t="e">
        <f>O223/D223*10</f>
        <v>#DIV/0!</v>
      </c>
      <c r="Q223" s="74"/>
    </row>
    <row r="224" spans="2:17" x14ac:dyDescent="0.2">
      <c r="B224" s="21">
        <v>10153</v>
      </c>
      <c r="C224" s="285" t="s">
        <v>109</v>
      </c>
      <c r="D224" s="84"/>
      <c r="E224" s="84"/>
      <c r="F224" s="93"/>
      <c r="G224" s="84"/>
      <c r="H224" s="84"/>
      <c r="I224" s="77"/>
      <c r="J224" s="77"/>
      <c r="K224" s="85"/>
      <c r="L224" s="77"/>
      <c r="M224" s="77"/>
      <c r="N224" s="77"/>
      <c r="O224" s="84"/>
      <c r="P224" s="86" t="e">
        <f>O224/D224*10</f>
        <v>#DIV/0!</v>
      </c>
      <c r="Q224" s="74"/>
    </row>
    <row r="225" spans="2:17" x14ac:dyDescent="0.2">
      <c r="B225" s="21">
        <v>10156</v>
      </c>
      <c r="C225" s="285" t="s">
        <v>110</v>
      </c>
      <c r="D225" s="84"/>
      <c r="E225" s="84"/>
      <c r="F225" s="93"/>
      <c r="G225" s="84"/>
      <c r="H225" s="84"/>
      <c r="I225" s="77"/>
      <c r="J225" s="77"/>
      <c r="K225" s="85"/>
      <c r="L225" s="77"/>
      <c r="M225" s="77"/>
      <c r="N225" s="77"/>
      <c r="O225" s="84"/>
      <c r="P225" s="86"/>
      <c r="Q225" s="74"/>
    </row>
    <row r="226" spans="2:17" x14ac:dyDescent="0.2">
      <c r="B226" s="21">
        <v>10159</v>
      </c>
      <c r="C226" s="288" t="s">
        <v>235</v>
      </c>
      <c r="D226" s="84"/>
      <c r="E226" s="84"/>
      <c r="F226" s="93"/>
      <c r="G226" s="84"/>
      <c r="H226" s="84"/>
      <c r="I226" s="77"/>
      <c r="J226" s="77"/>
      <c r="K226" s="85"/>
      <c r="L226" s="77"/>
      <c r="M226" s="77"/>
      <c r="N226" s="77"/>
      <c r="O226" s="84"/>
      <c r="P226" s="86"/>
      <c r="Q226" s="74"/>
    </row>
    <row r="227" spans="2:17" x14ac:dyDescent="0.2">
      <c r="B227" s="21">
        <v>10162</v>
      </c>
      <c r="C227" s="285" t="s">
        <v>111</v>
      </c>
      <c r="D227" s="84"/>
      <c r="E227" s="84"/>
      <c r="F227" s="93"/>
      <c r="G227" s="84"/>
      <c r="H227" s="84"/>
      <c r="I227" s="77"/>
      <c r="J227" s="77"/>
      <c r="K227" s="85"/>
      <c r="L227" s="77"/>
      <c r="M227" s="77"/>
      <c r="N227" s="77"/>
      <c r="O227" s="84"/>
      <c r="P227" s="86" t="e">
        <f>O227/D227*10</f>
        <v>#DIV/0!</v>
      </c>
      <c r="Q227" s="74"/>
    </row>
    <row r="228" spans="2:17" x14ac:dyDescent="0.2">
      <c r="B228" s="21"/>
      <c r="C228" s="285" t="s">
        <v>229</v>
      </c>
      <c r="D228" s="84"/>
      <c r="E228" s="84"/>
      <c r="F228" s="93"/>
      <c r="G228" s="84"/>
      <c r="H228" s="84"/>
      <c r="I228" s="77"/>
      <c r="J228" s="77"/>
      <c r="K228" s="85"/>
      <c r="L228" s="77"/>
      <c r="M228" s="77"/>
      <c r="N228" s="77"/>
      <c r="O228" s="84"/>
      <c r="P228" s="86"/>
      <c r="Q228" s="74"/>
    </row>
    <row r="229" spans="2:17" x14ac:dyDescent="0.2">
      <c r="B229" s="21"/>
      <c r="C229" s="285" t="s">
        <v>13</v>
      </c>
      <c r="D229" s="84"/>
      <c r="E229" s="84"/>
      <c r="F229" s="93"/>
      <c r="G229" s="84"/>
      <c r="H229" s="84"/>
      <c r="I229" s="77"/>
      <c r="J229" s="77"/>
      <c r="K229" s="85"/>
      <c r="L229" s="77"/>
      <c r="M229" s="77"/>
      <c r="N229" s="77"/>
      <c r="O229" s="84"/>
      <c r="P229" s="86" t="e">
        <f>O229/D229*10</f>
        <v>#DIV/0!</v>
      </c>
      <c r="Q229" s="74"/>
    </row>
    <row r="230" spans="2:17" x14ac:dyDescent="0.2">
      <c r="B230" s="21"/>
      <c r="C230" s="288" t="s">
        <v>5</v>
      </c>
      <c r="D230" s="84"/>
      <c r="E230" s="84"/>
      <c r="F230" s="93"/>
      <c r="G230" s="84"/>
      <c r="H230" s="84"/>
      <c r="I230" s="77"/>
      <c r="J230" s="77"/>
      <c r="K230" s="85"/>
      <c r="L230" s="77"/>
      <c r="M230" s="77"/>
      <c r="N230" s="77"/>
      <c r="O230" s="84"/>
      <c r="P230" s="86"/>
      <c r="Q230" s="74"/>
    </row>
    <row r="231" spans="2:17" x14ac:dyDescent="0.2">
      <c r="B231" s="21"/>
      <c r="C231" s="279"/>
      <c r="D231" s="84"/>
      <c r="E231" s="84"/>
      <c r="F231" s="93"/>
      <c r="G231" s="84"/>
      <c r="H231" s="84"/>
      <c r="I231" s="77"/>
      <c r="J231" s="77"/>
      <c r="K231" s="85"/>
      <c r="L231" s="77"/>
      <c r="M231" s="77"/>
      <c r="N231" s="77"/>
      <c r="O231" s="84"/>
      <c r="P231" s="86"/>
      <c r="Q231" s="74"/>
    </row>
    <row r="232" spans="2:17" x14ac:dyDescent="0.2">
      <c r="B232" s="21"/>
      <c r="C232" s="279">
        <f>'1| New Consumer Categories'!$K$22</f>
        <v>0</v>
      </c>
      <c r="D232" s="84"/>
      <c r="E232" s="84"/>
      <c r="F232" s="93"/>
      <c r="G232" s="84"/>
      <c r="H232" s="84"/>
      <c r="I232" s="77"/>
      <c r="J232" s="77"/>
      <c r="K232" s="85"/>
      <c r="L232" s="77"/>
      <c r="M232" s="77"/>
      <c r="N232" s="77"/>
      <c r="O232" s="84"/>
      <c r="P232" s="86"/>
      <c r="Q232" s="74"/>
    </row>
    <row r="233" spans="2:17" x14ac:dyDescent="0.2">
      <c r="B233" s="21"/>
      <c r="C233" s="279">
        <f>'1| New Consumer Categories'!$K$23</f>
        <v>0</v>
      </c>
      <c r="D233" s="84"/>
      <c r="E233" s="84"/>
      <c r="F233" s="93"/>
      <c r="G233" s="84"/>
      <c r="H233" s="84"/>
      <c r="I233" s="77"/>
      <c r="J233" s="77"/>
      <c r="K233" s="85"/>
      <c r="L233" s="77"/>
      <c r="M233" s="77"/>
      <c r="N233" s="77"/>
      <c r="O233" s="84"/>
      <c r="P233" s="86"/>
      <c r="Q233" s="74"/>
    </row>
    <row r="234" spans="2:17" x14ac:dyDescent="0.2">
      <c r="B234" s="21"/>
      <c r="C234" s="279">
        <f>'1| New Consumer Categories'!$K$24</f>
        <v>0</v>
      </c>
      <c r="D234" s="84"/>
      <c r="E234" s="84"/>
      <c r="F234" s="93"/>
      <c r="G234" s="84"/>
      <c r="H234" s="84"/>
      <c r="I234" s="77"/>
      <c r="J234" s="77"/>
      <c r="K234" s="85"/>
      <c r="L234" s="77"/>
      <c r="M234" s="77"/>
      <c r="N234" s="77"/>
      <c r="O234" s="84"/>
      <c r="P234" s="86"/>
      <c r="Q234" s="74"/>
    </row>
    <row r="235" spans="2:17" x14ac:dyDescent="0.2">
      <c r="B235" s="21"/>
      <c r="C235" s="279">
        <f>'1| New Consumer Categories'!$K$25</f>
        <v>0</v>
      </c>
      <c r="D235" s="84"/>
      <c r="E235" s="84"/>
      <c r="F235" s="93"/>
      <c r="G235" s="84"/>
      <c r="H235" s="84"/>
      <c r="I235" s="77"/>
      <c r="J235" s="77"/>
      <c r="K235" s="85"/>
      <c r="L235" s="77"/>
      <c r="M235" s="77"/>
      <c r="N235" s="77"/>
      <c r="O235" s="84"/>
      <c r="P235" s="86"/>
      <c r="Q235" s="74"/>
    </row>
    <row r="236" spans="2:17" x14ac:dyDescent="0.2">
      <c r="B236" s="21"/>
      <c r="C236" s="279">
        <f>'1| New Consumer Categories'!$K$26</f>
        <v>0</v>
      </c>
      <c r="D236" s="84"/>
      <c r="E236" s="84"/>
      <c r="F236" s="93"/>
      <c r="G236" s="84"/>
      <c r="H236" s="84"/>
      <c r="I236" s="77"/>
      <c r="J236" s="77"/>
      <c r="K236" s="85"/>
      <c r="L236" s="77"/>
      <c r="M236" s="77"/>
      <c r="N236" s="77"/>
      <c r="O236" s="84"/>
      <c r="P236" s="86"/>
      <c r="Q236" s="74"/>
    </row>
    <row r="237" spans="2:17" x14ac:dyDescent="0.2">
      <c r="B237" s="21"/>
      <c r="C237" s="279">
        <f>'1| New Consumer Categories'!$K$27</f>
        <v>0</v>
      </c>
      <c r="D237" s="84"/>
      <c r="E237" s="84"/>
      <c r="F237" s="93"/>
      <c r="G237" s="84"/>
      <c r="H237" s="84"/>
      <c r="I237" s="77"/>
      <c r="J237" s="77"/>
      <c r="K237" s="85"/>
      <c r="L237" s="77"/>
      <c r="M237" s="77"/>
      <c r="N237" s="77"/>
      <c r="O237" s="84"/>
      <c r="P237" s="86"/>
      <c r="Q237" s="74"/>
    </row>
    <row r="238" spans="2:17" x14ac:dyDescent="0.2">
      <c r="B238" s="18">
        <v>10072</v>
      </c>
      <c r="C238" s="25" t="s">
        <v>14</v>
      </c>
      <c r="D238" s="26">
        <f>SUM(D239:D259)</f>
        <v>0</v>
      </c>
      <c r="E238" s="26">
        <f>SUM(E239:E259)</f>
        <v>0</v>
      </c>
      <c r="F238" s="91">
        <f>SUM(F239:F259)</f>
        <v>0</v>
      </c>
      <c r="G238" s="26">
        <f>SUM(G239:G259)</f>
        <v>0</v>
      </c>
      <c r="H238" s="100"/>
      <c r="I238" s="101"/>
      <c r="J238" s="101"/>
      <c r="K238" s="102"/>
      <c r="L238" s="103"/>
      <c r="M238" s="103"/>
      <c r="N238" s="103"/>
      <c r="O238" s="26">
        <f>SUM(O239:O259)</f>
        <v>0</v>
      </c>
      <c r="P238" s="347" t="e">
        <f>O238/D238*10</f>
        <v>#DIV/0!</v>
      </c>
      <c r="Q238" s="74"/>
    </row>
    <row r="239" spans="2:17" x14ac:dyDescent="0.2">
      <c r="B239" s="21">
        <v>10042</v>
      </c>
      <c r="C239" s="27" t="s">
        <v>7</v>
      </c>
      <c r="D239" s="84"/>
      <c r="E239" s="84"/>
      <c r="F239" s="93"/>
      <c r="G239" s="84"/>
      <c r="H239" s="84"/>
      <c r="I239" s="77"/>
      <c r="J239" s="77"/>
      <c r="K239" s="85"/>
      <c r="L239" s="77"/>
      <c r="M239" s="77"/>
      <c r="N239" s="77"/>
      <c r="O239" s="84"/>
      <c r="P239" s="86" t="e">
        <f>O239/D239*10</f>
        <v>#DIV/0!</v>
      </c>
      <c r="Q239" s="74"/>
    </row>
    <row r="240" spans="2:17" x14ac:dyDescent="0.2">
      <c r="B240" s="21">
        <v>10106</v>
      </c>
      <c r="C240" s="22" t="s">
        <v>8</v>
      </c>
      <c r="D240" s="84"/>
      <c r="E240" s="84"/>
      <c r="F240" s="93"/>
      <c r="G240" s="84"/>
      <c r="H240" s="84"/>
      <c r="I240" s="77"/>
      <c r="J240" s="77"/>
      <c r="K240" s="85"/>
      <c r="L240" s="77"/>
      <c r="M240" s="77"/>
      <c r="N240" s="77"/>
      <c r="O240" s="84"/>
      <c r="P240" s="86"/>
      <c r="Q240" s="74"/>
    </row>
    <row r="241" spans="2:17" x14ac:dyDescent="0.2">
      <c r="B241" s="21">
        <v>10110</v>
      </c>
      <c r="C241" s="22" t="s">
        <v>9</v>
      </c>
      <c r="D241" s="84"/>
      <c r="E241" s="84"/>
      <c r="F241" s="93"/>
      <c r="G241" s="84"/>
      <c r="H241" s="84"/>
      <c r="I241" s="77"/>
      <c r="J241" s="77"/>
      <c r="K241" s="85"/>
      <c r="L241" s="77"/>
      <c r="M241" s="77"/>
      <c r="N241" s="77"/>
      <c r="O241" s="84"/>
      <c r="P241" s="86"/>
      <c r="Q241" s="74"/>
    </row>
    <row r="242" spans="2:17" x14ac:dyDescent="0.2">
      <c r="B242" s="21">
        <v>10117</v>
      </c>
      <c r="C242" s="22" t="s">
        <v>10</v>
      </c>
      <c r="D242" s="84"/>
      <c r="E242" s="84"/>
      <c r="F242" s="93"/>
      <c r="G242" s="84"/>
      <c r="H242" s="84"/>
      <c r="I242" s="77"/>
      <c r="J242" s="77"/>
      <c r="K242" s="85"/>
      <c r="L242" s="77"/>
      <c r="M242" s="77"/>
      <c r="N242" s="77"/>
      <c r="O242" s="84"/>
      <c r="P242" s="86"/>
      <c r="Q242" s="74"/>
    </row>
    <row r="243" spans="2:17" x14ac:dyDescent="0.2">
      <c r="B243" s="21">
        <v>10146</v>
      </c>
      <c r="C243" s="27" t="s">
        <v>183</v>
      </c>
      <c r="D243" s="84"/>
      <c r="E243" s="84"/>
      <c r="F243" s="93"/>
      <c r="G243" s="84"/>
      <c r="H243" s="84"/>
      <c r="I243" s="77"/>
      <c r="J243" s="77"/>
      <c r="K243" s="85"/>
      <c r="L243" s="77"/>
      <c r="M243" s="77"/>
      <c r="N243" s="77"/>
      <c r="O243" s="84"/>
      <c r="P243" s="86"/>
      <c r="Q243" s="74"/>
    </row>
    <row r="244" spans="2:17" x14ac:dyDescent="0.2">
      <c r="B244" s="21">
        <v>10119</v>
      </c>
      <c r="C244" s="27" t="s">
        <v>11</v>
      </c>
      <c r="D244" s="84"/>
      <c r="E244" s="84"/>
      <c r="F244" s="93"/>
      <c r="G244" s="84"/>
      <c r="H244" s="84"/>
      <c r="I244" s="77"/>
      <c r="J244" s="77"/>
      <c r="K244" s="85"/>
      <c r="L244" s="77"/>
      <c r="M244" s="77"/>
      <c r="N244" s="77"/>
      <c r="O244" s="84"/>
      <c r="P244" s="86"/>
      <c r="Q244" s="74"/>
    </row>
    <row r="245" spans="2:17" x14ac:dyDescent="0.2">
      <c r="B245" s="21">
        <v>10149</v>
      </c>
      <c r="C245" s="27" t="s">
        <v>131</v>
      </c>
      <c r="D245" s="84"/>
      <c r="E245" s="84"/>
      <c r="F245" s="93"/>
      <c r="G245" s="84"/>
      <c r="H245" s="84"/>
      <c r="I245" s="77"/>
      <c r="J245" s="77"/>
      <c r="K245" s="85"/>
      <c r="L245" s="77"/>
      <c r="M245" s="77"/>
      <c r="N245" s="77"/>
      <c r="O245" s="84"/>
      <c r="P245" s="86" t="e">
        <f>O245/D245*10</f>
        <v>#DIV/0!</v>
      </c>
      <c r="Q245" s="74"/>
    </row>
    <row r="246" spans="2:17" x14ac:dyDescent="0.2">
      <c r="B246" s="21">
        <v>10152</v>
      </c>
      <c r="C246" s="27" t="s">
        <v>109</v>
      </c>
      <c r="D246" s="84"/>
      <c r="E246" s="84"/>
      <c r="F246" s="93"/>
      <c r="G246" s="84"/>
      <c r="H246" s="84"/>
      <c r="I246" s="77"/>
      <c r="J246" s="77"/>
      <c r="K246" s="85"/>
      <c r="L246" s="77"/>
      <c r="M246" s="77"/>
      <c r="N246" s="77"/>
      <c r="O246" s="84"/>
      <c r="P246" s="86" t="e">
        <f>O246/D246*10</f>
        <v>#DIV/0!</v>
      </c>
      <c r="Q246" s="74"/>
    </row>
    <row r="247" spans="2:17" x14ac:dyDescent="0.2">
      <c r="B247" s="21">
        <v>10155</v>
      </c>
      <c r="C247" s="27" t="s">
        <v>110</v>
      </c>
      <c r="D247" s="84"/>
      <c r="E247" s="84"/>
      <c r="F247" s="93"/>
      <c r="G247" s="84"/>
      <c r="H247" s="84"/>
      <c r="I247" s="77"/>
      <c r="J247" s="77"/>
      <c r="K247" s="85"/>
      <c r="L247" s="77"/>
      <c r="M247" s="77"/>
      <c r="N247" s="77"/>
      <c r="O247" s="84"/>
      <c r="P247" s="86"/>
      <c r="Q247" s="74"/>
    </row>
    <row r="248" spans="2:17" x14ac:dyDescent="0.2">
      <c r="B248" s="21">
        <v>10158</v>
      </c>
      <c r="C248" s="27" t="s">
        <v>235</v>
      </c>
      <c r="D248" s="84"/>
      <c r="E248" s="84"/>
      <c r="F248" s="93"/>
      <c r="G248" s="84"/>
      <c r="H248" s="84"/>
      <c r="I248" s="77"/>
      <c r="J248" s="77"/>
      <c r="K248" s="85"/>
      <c r="L248" s="77"/>
      <c r="M248" s="77"/>
      <c r="N248" s="77"/>
      <c r="O248" s="84"/>
      <c r="P248" s="86"/>
      <c r="Q248" s="74"/>
    </row>
    <row r="249" spans="2:17" x14ac:dyDescent="0.2">
      <c r="B249" s="21">
        <v>10161</v>
      </c>
      <c r="C249" s="27" t="s">
        <v>111</v>
      </c>
      <c r="D249" s="84"/>
      <c r="E249" s="84"/>
      <c r="F249" s="93"/>
      <c r="G249" s="84"/>
      <c r="H249" s="84"/>
      <c r="I249" s="77"/>
      <c r="J249" s="77"/>
      <c r="K249" s="85"/>
      <c r="L249" s="77"/>
      <c r="M249" s="77"/>
      <c r="N249" s="77"/>
      <c r="O249" s="84"/>
      <c r="P249" s="86" t="e">
        <f>O249/D249*10</f>
        <v>#DIV/0!</v>
      </c>
      <c r="Q249" s="74"/>
    </row>
    <row r="250" spans="2:17" x14ac:dyDescent="0.2">
      <c r="B250" s="21"/>
      <c r="C250" s="291" t="s">
        <v>229</v>
      </c>
      <c r="D250" s="84"/>
      <c r="E250" s="84"/>
      <c r="F250" s="93"/>
      <c r="G250" s="84"/>
      <c r="H250" s="84"/>
      <c r="I250" s="77"/>
      <c r="J250" s="77"/>
      <c r="K250" s="85"/>
      <c r="L250" s="77"/>
      <c r="M250" s="77"/>
      <c r="N250" s="77"/>
      <c r="O250" s="84"/>
      <c r="P250" s="86"/>
      <c r="Q250" s="74"/>
    </row>
    <row r="251" spans="2:17" x14ac:dyDescent="0.2">
      <c r="B251" s="21"/>
      <c r="C251" s="291" t="s">
        <v>13</v>
      </c>
      <c r="D251" s="84"/>
      <c r="E251" s="84"/>
      <c r="F251" s="93"/>
      <c r="G251" s="84"/>
      <c r="H251" s="84"/>
      <c r="I251" s="77"/>
      <c r="J251" s="77"/>
      <c r="K251" s="85"/>
      <c r="L251" s="77"/>
      <c r="M251" s="77"/>
      <c r="N251" s="77"/>
      <c r="O251" s="84"/>
      <c r="P251" s="86"/>
      <c r="Q251" s="74"/>
    </row>
    <row r="252" spans="2:17" x14ac:dyDescent="0.2">
      <c r="B252" s="21"/>
      <c r="C252" s="291" t="s">
        <v>5</v>
      </c>
      <c r="D252" s="84"/>
      <c r="E252" s="84"/>
      <c r="F252" s="93"/>
      <c r="G252" s="84"/>
      <c r="H252" s="84"/>
      <c r="I252" s="77"/>
      <c r="J252" s="77"/>
      <c r="K252" s="85"/>
      <c r="L252" s="77"/>
      <c r="M252" s="77"/>
      <c r="N252" s="77"/>
      <c r="O252" s="84"/>
      <c r="P252" s="86"/>
      <c r="Q252" s="74"/>
    </row>
    <row r="253" spans="2:17" x14ac:dyDescent="0.2">
      <c r="B253" s="21"/>
      <c r="C253" s="279"/>
      <c r="D253" s="84"/>
      <c r="E253" s="84"/>
      <c r="F253" s="93"/>
      <c r="G253" s="84"/>
      <c r="H253" s="84"/>
      <c r="I253" s="77"/>
      <c r="J253" s="77"/>
      <c r="K253" s="85"/>
      <c r="L253" s="77"/>
      <c r="M253" s="77"/>
      <c r="N253" s="77"/>
      <c r="O253" s="84"/>
      <c r="P253" s="86"/>
      <c r="Q253" s="74"/>
    </row>
    <row r="254" spans="2:17" x14ac:dyDescent="0.2">
      <c r="B254" s="21"/>
      <c r="C254" s="279">
        <f>'1| New Consumer Categories'!$E$40</f>
        <v>0</v>
      </c>
      <c r="D254" s="84"/>
      <c r="E254" s="84"/>
      <c r="F254" s="93"/>
      <c r="G254" s="84"/>
      <c r="H254" s="84"/>
      <c r="I254" s="77"/>
      <c r="J254" s="77"/>
      <c r="K254" s="85"/>
      <c r="L254" s="77"/>
      <c r="M254" s="77"/>
      <c r="N254" s="77"/>
      <c r="O254" s="84"/>
      <c r="P254" s="86"/>
      <c r="Q254" s="74"/>
    </row>
    <row r="255" spans="2:17" x14ac:dyDescent="0.2">
      <c r="B255" s="21"/>
      <c r="C255" s="279">
        <f>'1| New Consumer Categories'!$E$41</f>
        <v>0</v>
      </c>
      <c r="D255" s="84"/>
      <c r="E255" s="84"/>
      <c r="F255" s="93"/>
      <c r="G255" s="84"/>
      <c r="H255" s="84"/>
      <c r="I255" s="77"/>
      <c r="J255" s="77"/>
      <c r="K255" s="85"/>
      <c r="L255" s="77"/>
      <c r="M255" s="77"/>
      <c r="N255" s="77"/>
      <c r="O255" s="84"/>
      <c r="P255" s="86"/>
      <c r="Q255" s="74"/>
    </row>
    <row r="256" spans="2:17" x14ac:dyDescent="0.2">
      <c r="B256" s="21"/>
      <c r="C256" s="279">
        <f>'1| New Consumer Categories'!$E$42</f>
        <v>0</v>
      </c>
      <c r="D256" s="84"/>
      <c r="E256" s="84"/>
      <c r="F256" s="93"/>
      <c r="G256" s="84"/>
      <c r="H256" s="84"/>
      <c r="I256" s="77"/>
      <c r="J256" s="77"/>
      <c r="K256" s="85"/>
      <c r="L256" s="77"/>
      <c r="M256" s="77"/>
      <c r="N256" s="77"/>
      <c r="O256" s="84"/>
      <c r="P256" s="86"/>
      <c r="Q256" s="74"/>
    </row>
    <row r="257" spans="2:17" x14ac:dyDescent="0.2">
      <c r="B257" s="21"/>
      <c r="C257" s="279">
        <f>'1| New Consumer Categories'!$E$43</f>
        <v>0</v>
      </c>
      <c r="D257" s="84"/>
      <c r="E257" s="84"/>
      <c r="F257" s="93"/>
      <c r="G257" s="84"/>
      <c r="H257" s="84"/>
      <c r="I257" s="77"/>
      <c r="J257" s="77"/>
      <c r="K257" s="85"/>
      <c r="L257" s="77"/>
      <c r="M257" s="77"/>
      <c r="N257" s="77"/>
      <c r="O257" s="84"/>
      <c r="P257" s="86"/>
      <c r="Q257" s="74"/>
    </row>
    <row r="258" spans="2:17" x14ac:dyDescent="0.2">
      <c r="B258" s="21"/>
      <c r="C258" s="279">
        <f>'1| New Consumer Categories'!$E$44</f>
        <v>0</v>
      </c>
      <c r="D258" s="84"/>
      <c r="E258" s="84"/>
      <c r="F258" s="93"/>
      <c r="G258" s="84"/>
      <c r="H258" s="84"/>
      <c r="I258" s="77"/>
      <c r="J258" s="77"/>
      <c r="K258" s="85"/>
      <c r="L258" s="77"/>
      <c r="M258" s="77"/>
      <c r="N258" s="77"/>
      <c r="O258" s="84"/>
      <c r="P258" s="86"/>
      <c r="Q258" s="74"/>
    </row>
    <row r="259" spans="2:17" x14ac:dyDescent="0.2">
      <c r="B259" s="21"/>
      <c r="C259" s="279">
        <f>'1| New Consumer Categories'!$E$45</f>
        <v>0</v>
      </c>
      <c r="D259" s="84"/>
      <c r="E259" s="84"/>
      <c r="F259" s="93"/>
      <c r="G259" s="84"/>
      <c r="H259" s="84"/>
      <c r="I259" s="77"/>
      <c r="J259" s="77"/>
      <c r="K259" s="85"/>
      <c r="L259" s="77"/>
      <c r="M259" s="77"/>
      <c r="N259" s="77"/>
      <c r="O259" s="84"/>
      <c r="P259" s="86"/>
      <c r="Q259" s="74"/>
    </row>
    <row r="260" spans="2:17" x14ac:dyDescent="0.2">
      <c r="B260" s="18">
        <v>10073</v>
      </c>
      <c r="C260" s="25" t="s">
        <v>15</v>
      </c>
      <c r="D260" s="26">
        <f>SUM(D261:D282)</f>
        <v>0</v>
      </c>
      <c r="E260" s="26">
        <f>SUM(E261:E282)</f>
        <v>0</v>
      </c>
      <c r="F260" s="91">
        <f>SUM(F261:F282)</f>
        <v>0</v>
      </c>
      <c r="G260" s="26">
        <f>SUM(G261:G282)</f>
        <v>0</v>
      </c>
      <c r="H260" s="100"/>
      <c r="I260" s="101"/>
      <c r="J260" s="101"/>
      <c r="K260" s="102"/>
      <c r="L260" s="103"/>
      <c r="M260" s="103"/>
      <c r="N260" s="103"/>
      <c r="O260" s="26">
        <f>SUM(O261:O282)</f>
        <v>0</v>
      </c>
      <c r="P260" s="347" t="e">
        <f>O260/D260*10</f>
        <v>#DIV/0!</v>
      </c>
      <c r="Q260" s="74"/>
    </row>
    <row r="261" spans="2:17" x14ac:dyDescent="0.2">
      <c r="B261" s="21">
        <v>10041</v>
      </c>
      <c r="C261" s="284" t="s">
        <v>7</v>
      </c>
      <c r="D261" s="84"/>
      <c r="E261" s="84"/>
      <c r="F261" s="93"/>
      <c r="G261" s="84"/>
      <c r="H261" s="84"/>
      <c r="I261" s="77"/>
      <c r="J261" s="77"/>
      <c r="K261" s="85"/>
      <c r="L261" s="77"/>
      <c r="M261" s="77"/>
      <c r="N261" s="77"/>
      <c r="O261" s="84"/>
      <c r="P261" s="86" t="e">
        <f>O261/D261*10</f>
        <v>#DIV/0!</v>
      </c>
      <c r="Q261" s="74"/>
    </row>
    <row r="262" spans="2:17" x14ac:dyDescent="0.2">
      <c r="B262" s="21">
        <v>10105</v>
      </c>
      <c r="C262" s="283" t="s">
        <v>8</v>
      </c>
      <c r="D262" s="84"/>
      <c r="E262" s="84"/>
      <c r="F262" s="93"/>
      <c r="G262" s="84"/>
      <c r="H262" s="84"/>
      <c r="I262" s="77"/>
      <c r="J262" s="77"/>
      <c r="K262" s="85"/>
      <c r="L262" s="77"/>
      <c r="M262" s="77"/>
      <c r="N262" s="77"/>
      <c r="O262" s="84"/>
      <c r="P262" s="86"/>
      <c r="Q262" s="74"/>
    </row>
    <row r="263" spans="2:17" x14ac:dyDescent="0.2">
      <c r="B263" s="21">
        <v>10109</v>
      </c>
      <c r="C263" s="283" t="s">
        <v>9</v>
      </c>
      <c r="D263" s="84"/>
      <c r="E263" s="84"/>
      <c r="F263" s="93"/>
      <c r="G263" s="84"/>
      <c r="H263" s="84"/>
      <c r="I263" s="77"/>
      <c r="J263" s="77"/>
      <c r="K263" s="85"/>
      <c r="L263" s="77"/>
      <c r="M263" s="77"/>
      <c r="N263" s="77"/>
      <c r="O263" s="84"/>
      <c r="P263" s="86"/>
      <c r="Q263" s="74"/>
    </row>
    <row r="264" spans="2:17" x14ac:dyDescent="0.2">
      <c r="B264" s="21">
        <v>10116</v>
      </c>
      <c r="C264" s="283" t="s">
        <v>10</v>
      </c>
      <c r="D264" s="84"/>
      <c r="E264" s="84"/>
      <c r="F264" s="93"/>
      <c r="G264" s="84"/>
      <c r="H264" s="84"/>
      <c r="I264" s="77"/>
      <c r="J264" s="77"/>
      <c r="K264" s="85"/>
      <c r="L264" s="77"/>
      <c r="M264" s="77"/>
      <c r="N264" s="77"/>
      <c r="O264" s="84"/>
      <c r="P264" s="86"/>
      <c r="Q264" s="74"/>
    </row>
    <row r="265" spans="2:17" x14ac:dyDescent="0.2">
      <c r="B265" s="21">
        <v>10145</v>
      </c>
      <c r="C265" s="284" t="s">
        <v>183</v>
      </c>
      <c r="D265" s="84"/>
      <c r="E265" s="84"/>
      <c r="F265" s="93"/>
      <c r="G265" s="84"/>
      <c r="H265" s="84"/>
      <c r="I265" s="77"/>
      <c r="J265" s="77"/>
      <c r="K265" s="85"/>
      <c r="L265" s="77"/>
      <c r="M265" s="77"/>
      <c r="N265" s="77"/>
      <c r="O265" s="84"/>
      <c r="P265" s="86"/>
      <c r="Q265" s="74"/>
    </row>
    <row r="266" spans="2:17" x14ac:dyDescent="0.2">
      <c r="B266" s="21">
        <v>10045</v>
      </c>
      <c r="C266" s="284" t="s">
        <v>11</v>
      </c>
      <c r="D266" s="84"/>
      <c r="E266" s="84"/>
      <c r="F266" s="93"/>
      <c r="G266" s="84"/>
      <c r="H266" s="84"/>
      <c r="I266" s="77"/>
      <c r="J266" s="77"/>
      <c r="K266" s="85"/>
      <c r="L266" s="77"/>
      <c r="M266" s="77"/>
      <c r="N266" s="77"/>
      <c r="O266" s="84"/>
      <c r="P266" s="86"/>
      <c r="Q266" s="74"/>
    </row>
    <row r="267" spans="2:17" x14ac:dyDescent="0.2">
      <c r="B267" s="21">
        <v>10148</v>
      </c>
      <c r="C267" s="285" t="s">
        <v>131</v>
      </c>
      <c r="D267" s="84"/>
      <c r="E267" s="84"/>
      <c r="F267" s="93"/>
      <c r="G267" s="84"/>
      <c r="H267" s="84"/>
      <c r="I267" s="77"/>
      <c r="J267" s="77"/>
      <c r="K267" s="85"/>
      <c r="L267" s="77"/>
      <c r="M267" s="77"/>
      <c r="N267" s="77"/>
      <c r="O267" s="84"/>
      <c r="P267" s="86" t="e">
        <f>O267/D267*10</f>
        <v>#DIV/0!</v>
      </c>
      <c r="Q267" s="74"/>
    </row>
    <row r="268" spans="2:17" x14ac:dyDescent="0.2">
      <c r="B268" s="21">
        <v>10151</v>
      </c>
      <c r="C268" s="285" t="s">
        <v>109</v>
      </c>
      <c r="D268" s="84"/>
      <c r="E268" s="84"/>
      <c r="F268" s="93"/>
      <c r="G268" s="84"/>
      <c r="H268" s="84"/>
      <c r="I268" s="77"/>
      <c r="J268" s="77"/>
      <c r="K268" s="85"/>
      <c r="L268" s="77"/>
      <c r="M268" s="77"/>
      <c r="N268" s="77"/>
      <c r="O268" s="84"/>
      <c r="P268" s="86" t="e">
        <f>O268/D268*10</f>
        <v>#DIV/0!</v>
      </c>
      <c r="Q268" s="74"/>
    </row>
    <row r="269" spans="2:17" x14ac:dyDescent="0.2">
      <c r="B269" s="21">
        <v>10068</v>
      </c>
      <c r="C269" s="285" t="s">
        <v>110</v>
      </c>
      <c r="D269" s="84"/>
      <c r="E269" s="84"/>
      <c r="F269" s="93"/>
      <c r="G269" s="84"/>
      <c r="H269" s="84"/>
      <c r="I269" s="77"/>
      <c r="J269" s="77"/>
      <c r="K269" s="85"/>
      <c r="L269" s="77"/>
      <c r="M269" s="77"/>
      <c r="N269" s="77"/>
      <c r="O269" s="84"/>
      <c r="P269" s="86"/>
      <c r="Q269" s="74"/>
    </row>
    <row r="270" spans="2:17" x14ac:dyDescent="0.2">
      <c r="B270" s="21">
        <v>10154</v>
      </c>
      <c r="C270" s="288" t="s">
        <v>235</v>
      </c>
      <c r="D270" s="84"/>
      <c r="E270" s="84"/>
      <c r="F270" s="93"/>
      <c r="G270" s="84"/>
      <c r="H270" s="84"/>
      <c r="I270" s="77"/>
      <c r="J270" s="77"/>
      <c r="K270" s="85"/>
      <c r="L270" s="77"/>
      <c r="M270" s="77"/>
      <c r="N270" s="77"/>
      <c r="O270" s="84"/>
      <c r="P270" s="86"/>
      <c r="Q270" s="74"/>
    </row>
    <row r="271" spans="2:17" x14ac:dyDescent="0.2">
      <c r="B271" s="21">
        <v>10157</v>
      </c>
      <c r="C271" s="285" t="s">
        <v>12</v>
      </c>
      <c r="D271" s="84"/>
      <c r="E271" s="84"/>
      <c r="F271" s="93"/>
      <c r="G271" s="84"/>
      <c r="H271" s="84"/>
      <c r="I271" s="77"/>
      <c r="J271" s="77"/>
      <c r="K271" s="85"/>
      <c r="L271" s="77"/>
      <c r="M271" s="77"/>
      <c r="N271" s="77"/>
      <c r="O271" s="84"/>
      <c r="P271" s="86" t="e">
        <f>O271/D271*10</f>
        <v>#DIV/0!</v>
      </c>
      <c r="Q271" s="74"/>
    </row>
    <row r="272" spans="2:17" x14ac:dyDescent="0.2">
      <c r="B272" s="21">
        <v>10160</v>
      </c>
      <c r="C272" s="285" t="s">
        <v>111</v>
      </c>
      <c r="D272" s="84"/>
      <c r="E272" s="84"/>
      <c r="F272" s="93"/>
      <c r="G272" s="84"/>
      <c r="H272" s="84"/>
      <c r="I272" s="77"/>
      <c r="J272" s="77"/>
      <c r="K272" s="85"/>
      <c r="L272" s="77"/>
      <c r="M272" s="77"/>
      <c r="N272" s="77"/>
      <c r="O272" s="84"/>
      <c r="P272" s="86" t="e">
        <f>O272/D272*10</f>
        <v>#DIV/0!</v>
      </c>
      <c r="Q272" s="74"/>
    </row>
    <row r="273" spans="2:17" x14ac:dyDescent="0.2">
      <c r="B273" s="28"/>
      <c r="C273" s="285" t="s">
        <v>229</v>
      </c>
      <c r="D273" s="87"/>
      <c r="E273" s="87"/>
      <c r="F273" s="94"/>
      <c r="G273" s="87"/>
      <c r="H273" s="87"/>
      <c r="I273" s="88"/>
      <c r="J273" s="88"/>
      <c r="K273" s="89"/>
      <c r="L273" s="88"/>
      <c r="M273" s="88"/>
      <c r="N273" s="88"/>
      <c r="O273" s="87"/>
      <c r="P273" s="90"/>
      <c r="Q273" s="74"/>
    </row>
    <row r="274" spans="2:17" x14ac:dyDescent="0.2">
      <c r="B274" s="28"/>
      <c r="C274" s="285" t="s">
        <v>13</v>
      </c>
      <c r="D274" s="87"/>
      <c r="E274" s="87"/>
      <c r="F274" s="94"/>
      <c r="G274" s="87"/>
      <c r="H274" s="87"/>
      <c r="I274" s="88"/>
      <c r="J274" s="88"/>
      <c r="K274" s="89"/>
      <c r="L274" s="88"/>
      <c r="M274" s="88"/>
      <c r="N274" s="88"/>
      <c r="O274" s="87"/>
      <c r="P274" s="90"/>
      <c r="Q274" s="74"/>
    </row>
    <row r="275" spans="2:17" x14ac:dyDescent="0.2">
      <c r="B275" s="28"/>
      <c r="C275" s="285" t="s">
        <v>5</v>
      </c>
      <c r="D275" s="87"/>
      <c r="E275" s="87"/>
      <c r="F275" s="94"/>
      <c r="G275" s="87"/>
      <c r="H275" s="87"/>
      <c r="I275" s="88"/>
      <c r="J275" s="88"/>
      <c r="K275" s="89"/>
      <c r="L275" s="88"/>
      <c r="M275" s="88"/>
      <c r="N275" s="88"/>
      <c r="O275" s="87"/>
      <c r="P275" s="90"/>
      <c r="Q275" s="74"/>
    </row>
    <row r="276" spans="2:17" x14ac:dyDescent="0.2">
      <c r="B276" s="28"/>
      <c r="C276" s="279"/>
      <c r="D276" s="87"/>
      <c r="E276" s="87"/>
      <c r="F276" s="94"/>
      <c r="G276" s="87"/>
      <c r="H276" s="87"/>
      <c r="I276" s="88"/>
      <c r="J276" s="88"/>
      <c r="K276" s="89"/>
      <c r="L276" s="88"/>
      <c r="M276" s="88"/>
      <c r="N276" s="88"/>
      <c r="O276" s="87"/>
      <c r="P276" s="90"/>
      <c r="Q276" s="74"/>
    </row>
    <row r="277" spans="2:17" x14ac:dyDescent="0.2">
      <c r="B277" s="28"/>
      <c r="C277" s="279">
        <f>'1| New Consumer Categories'!$K$40</f>
        <v>0</v>
      </c>
      <c r="D277" s="87"/>
      <c r="E277" s="87"/>
      <c r="F277" s="94"/>
      <c r="G277" s="87"/>
      <c r="H277" s="87"/>
      <c r="I277" s="88"/>
      <c r="J277" s="88"/>
      <c r="K277" s="89"/>
      <c r="L277" s="88"/>
      <c r="M277" s="88"/>
      <c r="N277" s="88"/>
      <c r="O277" s="87"/>
      <c r="P277" s="90"/>
      <c r="Q277" s="74"/>
    </row>
    <row r="278" spans="2:17" x14ac:dyDescent="0.2">
      <c r="B278" s="28"/>
      <c r="C278" s="279">
        <f>'1| New Consumer Categories'!$K$41</f>
        <v>0</v>
      </c>
      <c r="D278" s="87"/>
      <c r="E278" s="87"/>
      <c r="F278" s="94"/>
      <c r="G278" s="87"/>
      <c r="H278" s="87"/>
      <c r="I278" s="88"/>
      <c r="J278" s="88"/>
      <c r="K278" s="89"/>
      <c r="L278" s="88"/>
      <c r="M278" s="88"/>
      <c r="N278" s="88"/>
      <c r="O278" s="87"/>
      <c r="P278" s="90"/>
      <c r="Q278" s="74"/>
    </row>
    <row r="279" spans="2:17" x14ac:dyDescent="0.2">
      <c r="B279" s="28"/>
      <c r="C279" s="279">
        <f>'1| New Consumer Categories'!$K$42</f>
        <v>0</v>
      </c>
      <c r="D279" s="87"/>
      <c r="E279" s="87"/>
      <c r="F279" s="94"/>
      <c r="G279" s="87"/>
      <c r="H279" s="87"/>
      <c r="I279" s="88"/>
      <c r="J279" s="88"/>
      <c r="K279" s="89"/>
      <c r="L279" s="88"/>
      <c r="M279" s="88"/>
      <c r="N279" s="88"/>
      <c r="O279" s="87"/>
      <c r="P279" s="90"/>
      <c r="Q279" s="74"/>
    </row>
    <row r="280" spans="2:17" x14ac:dyDescent="0.2">
      <c r="B280" s="28"/>
      <c r="C280" s="279">
        <f>'1| New Consumer Categories'!$K$43</f>
        <v>0</v>
      </c>
      <c r="D280" s="87"/>
      <c r="E280" s="87"/>
      <c r="F280" s="94"/>
      <c r="G280" s="87"/>
      <c r="H280" s="87"/>
      <c r="I280" s="88"/>
      <c r="J280" s="88"/>
      <c r="K280" s="89"/>
      <c r="L280" s="88"/>
      <c r="M280" s="88"/>
      <c r="N280" s="88"/>
      <c r="O280" s="87"/>
      <c r="P280" s="90"/>
      <c r="Q280" s="74"/>
    </row>
    <row r="281" spans="2:17" x14ac:dyDescent="0.2">
      <c r="B281" s="28"/>
      <c r="C281" s="279">
        <f>'1| New Consumer Categories'!$K$44</f>
        <v>0</v>
      </c>
      <c r="D281" s="87"/>
      <c r="E281" s="87"/>
      <c r="F281" s="94"/>
      <c r="G281" s="87"/>
      <c r="H281" s="87"/>
      <c r="I281" s="88"/>
      <c r="J281" s="88"/>
      <c r="K281" s="89"/>
      <c r="L281" s="88"/>
      <c r="M281" s="88"/>
      <c r="N281" s="88"/>
      <c r="O281" s="87"/>
      <c r="P281" s="90"/>
      <c r="Q281" s="74"/>
    </row>
    <row r="282" spans="2:17" x14ac:dyDescent="0.2">
      <c r="B282" s="28"/>
      <c r="C282" s="279">
        <f>'1| New Consumer Categories'!$K$45</f>
        <v>0</v>
      </c>
      <c r="D282" s="87"/>
      <c r="E282" s="87"/>
      <c r="F282" s="94"/>
      <c r="G282" s="87"/>
      <c r="H282" s="87"/>
      <c r="I282" s="88"/>
      <c r="J282" s="88"/>
      <c r="K282" s="89"/>
      <c r="L282" s="88"/>
      <c r="M282" s="88"/>
      <c r="N282" s="88"/>
      <c r="O282" s="87"/>
      <c r="P282" s="90"/>
      <c r="Q282" s="74"/>
    </row>
    <row r="283" spans="2:17" ht="12" thickBot="1" x14ac:dyDescent="0.25">
      <c r="B283" s="29">
        <v>10076</v>
      </c>
      <c r="C283" s="30" t="s">
        <v>3</v>
      </c>
      <c r="D283" s="31">
        <f>SUM(D197,D216,D238,D260)</f>
        <v>0</v>
      </c>
      <c r="E283" s="31">
        <f>SUM(E197,E216,E238,E260)</f>
        <v>0</v>
      </c>
      <c r="F283" s="95">
        <f>SUM(F197,F216,F238,F260)</f>
        <v>0</v>
      </c>
      <c r="G283" s="31">
        <f>SUM(G197,G216,G238,G260)</f>
        <v>0</v>
      </c>
      <c r="H283" s="105"/>
      <c r="I283" s="106"/>
      <c r="J283" s="106"/>
      <c r="K283" s="107"/>
      <c r="L283" s="108"/>
      <c r="M283" s="108"/>
      <c r="N283" s="108"/>
      <c r="O283" s="308">
        <f>SUM(O197,O216,O238,O260)</f>
        <v>0</v>
      </c>
      <c r="P283" s="307" t="e">
        <f>O283*10/D283</f>
        <v>#DIV/0!</v>
      </c>
      <c r="Q283" s="74"/>
    </row>
    <row r="288" spans="2:17" ht="12" thickBot="1" x14ac:dyDescent="0.25">
      <c r="B288" s="10" t="s">
        <v>2</v>
      </c>
      <c r="C288" s="10" t="str">
        <f>Index!$G$41</f>
        <v>FY 2016-17</v>
      </c>
      <c r="F288" s="118"/>
      <c r="H288" s="10"/>
      <c r="I288" s="10"/>
      <c r="J288" s="10"/>
      <c r="K288" s="10"/>
    </row>
    <row r="289" spans="2:17" ht="11.25" customHeight="1" x14ac:dyDescent="0.2">
      <c r="B289" s="392" t="s">
        <v>92</v>
      </c>
      <c r="C289" s="392" t="s">
        <v>17</v>
      </c>
      <c r="D289" s="377" t="s">
        <v>91</v>
      </c>
      <c r="E289" s="378"/>
      <c r="F289" s="399" t="s">
        <v>54</v>
      </c>
      <c r="G289" s="365" t="s">
        <v>51</v>
      </c>
      <c r="H289" s="377" t="s">
        <v>83</v>
      </c>
      <c r="I289" s="397"/>
      <c r="J289" s="397"/>
      <c r="K289" s="378"/>
      <c r="L289" s="377" t="s">
        <v>88</v>
      </c>
      <c r="M289" s="397"/>
      <c r="N289" s="378"/>
      <c r="O289" s="377" t="s">
        <v>133</v>
      </c>
      <c r="P289" s="378" t="s">
        <v>134</v>
      </c>
      <c r="Q289" s="391" t="s">
        <v>102</v>
      </c>
    </row>
    <row r="290" spans="2:17" ht="45.75" thickBot="1" x14ac:dyDescent="0.25">
      <c r="B290" s="393"/>
      <c r="C290" s="393"/>
      <c r="D290" s="13" t="s">
        <v>70</v>
      </c>
      <c r="E290" s="14" t="s">
        <v>71</v>
      </c>
      <c r="F290" s="400"/>
      <c r="G290" s="389"/>
      <c r="H290" s="15" t="s">
        <v>84</v>
      </c>
      <c r="I290" s="16" t="s">
        <v>85</v>
      </c>
      <c r="J290" s="16" t="s">
        <v>86</v>
      </c>
      <c r="K290" s="17" t="s">
        <v>87</v>
      </c>
      <c r="L290" s="15" t="s">
        <v>52</v>
      </c>
      <c r="M290" s="16" t="s">
        <v>89</v>
      </c>
      <c r="N290" s="17" t="s">
        <v>90</v>
      </c>
      <c r="O290" s="401"/>
      <c r="P290" s="394"/>
      <c r="Q290" s="391"/>
    </row>
    <row r="291" spans="2:17" x14ac:dyDescent="0.2">
      <c r="B291" s="18">
        <v>10074</v>
      </c>
      <c r="C291" s="19" t="s">
        <v>4</v>
      </c>
      <c r="D291" s="20">
        <f>SUM(D292:D309)</f>
        <v>11602.489578524139</v>
      </c>
      <c r="E291" s="20">
        <f>SUM(E292:E309)</f>
        <v>9156.6796710028229</v>
      </c>
      <c r="F291" s="92">
        <f>SUM(F292:F309)</f>
        <v>4957064</v>
      </c>
      <c r="G291" s="293">
        <f>SUM(G292:G309)</f>
        <v>0</v>
      </c>
      <c r="H291" s="96"/>
      <c r="I291" s="97"/>
      <c r="J291" s="97"/>
      <c r="K291" s="98"/>
      <c r="L291" s="96"/>
      <c r="M291" s="97"/>
      <c r="N291" s="98"/>
      <c r="O291" s="20">
        <f>SUM(O292:O309)</f>
        <v>7895.864376018636</v>
      </c>
      <c r="P291" s="98"/>
      <c r="Q291" s="300"/>
    </row>
    <row r="292" spans="2:17" x14ac:dyDescent="0.2">
      <c r="B292" s="21">
        <v>10054</v>
      </c>
      <c r="C292" s="277" t="s">
        <v>103</v>
      </c>
      <c r="D292" s="84">
        <f>'[5]Sales &amp; Losses ip'!C7</f>
        <v>3194.6091177214876</v>
      </c>
      <c r="E292" s="84">
        <f>'[5]Sales &amp; Losses ip'!D7</f>
        <v>2953.6453093710247</v>
      </c>
      <c r="F292" s="190">
        <f>'[5]Sales &amp; Losses ip'!E7</f>
        <v>3344817</v>
      </c>
      <c r="G292" s="294"/>
      <c r="H292" s="84">
        <f>[5]Results!E196*100</f>
        <v>25.959213019062467</v>
      </c>
      <c r="I292" s="84">
        <f>([5]Results!E282)*100</f>
        <v>17.937288878974496</v>
      </c>
      <c r="J292" s="84">
        <f>([5]Results!E322)*100</f>
        <v>26.372473133994589</v>
      </c>
      <c r="K292" s="84">
        <f>([5]Results!E239)*100</f>
        <v>26.248796955534438</v>
      </c>
      <c r="L292" s="84">
        <f>([5]Results!L282)*100</f>
        <v>62.017543859649138</v>
      </c>
      <c r="M292" s="84">
        <f>([5]Results!L322)*100</f>
        <v>93.172581465191769</v>
      </c>
      <c r="N292" s="84">
        <f>([5]Results!L239)*100</f>
        <v>100</v>
      </c>
      <c r="O292" s="84">
        <f>[4]Summary!F6</f>
        <v>2349.6972702806629</v>
      </c>
      <c r="P292" s="305">
        <f>O292*10/D292</f>
        <v>7.355194903959184</v>
      </c>
      <c r="Q292" s="301"/>
    </row>
    <row r="293" spans="2:17" x14ac:dyDescent="0.2">
      <c r="B293" s="21">
        <v>10055</v>
      </c>
      <c r="C293" s="277" t="s">
        <v>104</v>
      </c>
      <c r="D293" s="84">
        <f>'[5]Sales &amp; Losses ip'!C8</f>
        <v>682.09689386065997</v>
      </c>
      <c r="E293" s="84">
        <f>'[5]Sales &amp; Losses ip'!D8</f>
        <v>722.84273947812926</v>
      </c>
      <c r="F293" s="190">
        <f>'[5]Sales &amp; Losses ip'!E8</f>
        <v>333467</v>
      </c>
      <c r="G293" s="294"/>
      <c r="H293" s="84">
        <f>[5]Results!E197*100</f>
        <v>5.542680783431428</v>
      </c>
      <c r="I293" s="84">
        <f>([5]Results!E283)*100</f>
        <v>5.5259694707769151</v>
      </c>
      <c r="J293" s="84">
        <f>([5]Results!E323)*100</f>
        <v>8.1246102680635595</v>
      </c>
      <c r="K293" s="84">
        <f>([5]Results!E240)*100</f>
        <v>7.6609034039366861</v>
      </c>
      <c r="L293" s="84">
        <f>([5]Results!L283)*100</f>
        <v>45.370370370370395</v>
      </c>
      <c r="M293" s="84">
        <f>([5]Results!L323)*100</f>
        <v>98.34883599103577</v>
      </c>
      <c r="N293" s="84">
        <f>([5]Results!L240)*100</f>
        <v>100</v>
      </c>
      <c r="O293" s="84">
        <f>[4]Summary!F7</f>
        <v>576.48673815352527</v>
      </c>
      <c r="P293" s="305">
        <f t="shared" ref="P293:P299" si="1">O293*10/D293</f>
        <v>8.4516839666373116</v>
      </c>
      <c r="Q293" s="301"/>
    </row>
    <row r="294" spans="2:17" x14ac:dyDescent="0.2">
      <c r="B294" s="21">
        <v>10077</v>
      </c>
      <c r="C294" s="277" t="s">
        <v>105</v>
      </c>
      <c r="D294" s="84">
        <f>'[5]Sales &amp; Losses ip'!C9</f>
        <v>264.33185018718399</v>
      </c>
      <c r="E294" s="84">
        <f>'[5]Sales &amp; Losses ip'!D9</f>
        <v>590.87726486395206</v>
      </c>
      <c r="F294" s="190">
        <f>'[5]Sales &amp; Losses ip'!E9</f>
        <v>20922</v>
      </c>
      <c r="G294" s="294"/>
      <c r="H294" s="84">
        <f>[5]Results!E198*100</f>
        <v>2.1479456652982125</v>
      </c>
      <c r="I294" s="84">
        <f>([5]Results!E284)*100</f>
        <v>1.7095563608723507</v>
      </c>
      <c r="J294" s="84">
        <f>([5]Results!E324)*100</f>
        <v>2.5134918382790303</v>
      </c>
      <c r="K294" s="84">
        <f>([5]Results!E241)*100</f>
        <v>2.3700359210249649</v>
      </c>
      <c r="L294" s="84">
        <f>([5]Results!L284)*100</f>
        <v>56.833029456626114</v>
      </c>
      <c r="M294" s="84">
        <f>([5]Results!L324)*100</f>
        <v>98.348835991035756</v>
      </c>
      <c r="N294" s="84">
        <f>([5]Results!L241)*100</f>
        <v>100</v>
      </c>
      <c r="O294" s="84">
        <f>[4]Summary!F8</f>
        <v>191.70810232566333</v>
      </c>
      <c r="P294" s="305">
        <f t="shared" si="1"/>
        <v>7.2525540221470521</v>
      </c>
      <c r="Q294" s="301"/>
    </row>
    <row r="295" spans="2:17" x14ac:dyDescent="0.2">
      <c r="B295" s="21">
        <v>10058</v>
      </c>
      <c r="C295" s="277" t="s">
        <v>106</v>
      </c>
      <c r="D295" s="84">
        <f>'[5]Sales &amp; Losses ip'!C10</f>
        <v>7.9308559500440063</v>
      </c>
      <c r="E295" s="84">
        <f>'[5]Sales &amp; Losses ip'!D10</f>
        <v>15.039883994061626</v>
      </c>
      <c r="F295" s="190">
        <f>'[5]Sales &amp; Losses ip'!E10</f>
        <v>5263</v>
      </c>
      <c r="G295" s="294"/>
      <c r="H295" s="84">
        <f>[5]Results!E199*100</f>
        <v>6.444568691944752E-2</v>
      </c>
      <c r="I295" s="84">
        <f>([5]Results!E285)*100</f>
        <v>4.4060307912008406E-2</v>
      </c>
      <c r="J295" s="84">
        <f>([5]Results!E325)*100</f>
        <v>6.4780095505235752E-2</v>
      </c>
      <c r="K295" s="84">
        <f>([5]Results!E242)*100</f>
        <v>5.3585174884466451E-2</v>
      </c>
      <c r="L295" s="84">
        <f>([5]Results!L285)*100</f>
        <v>62.037389168413767</v>
      </c>
      <c r="M295" s="84">
        <f>([5]Results!L325)*100</f>
        <v>96.995091830913793</v>
      </c>
      <c r="N295" s="84">
        <f>([5]Results!L242)*100</f>
        <v>86.517936718272765</v>
      </c>
      <c r="O295" s="84">
        <f>[4]Summary!F9</f>
        <v>5.4812935966765641</v>
      </c>
      <c r="P295" s="305">
        <f t="shared" si="1"/>
        <v>6.9113518530697178</v>
      </c>
      <c r="Q295" s="301"/>
    </row>
    <row r="296" spans="2:17" x14ac:dyDescent="0.2">
      <c r="B296" s="21">
        <v>10085</v>
      </c>
      <c r="C296" s="277" t="s">
        <v>232</v>
      </c>
      <c r="D296" s="84">
        <f>'[5]Sales &amp; Losses ip'!C11</f>
        <v>7087.8070964228</v>
      </c>
      <c r="E296" s="84">
        <f>'[5]Sales &amp; Losses ip'!D11</f>
        <v>4639.8190785200004</v>
      </c>
      <c r="F296" s="190">
        <f>'[5]Sales &amp; Losses ip'!E11</f>
        <v>1174306</v>
      </c>
      <c r="G296" s="294"/>
      <c r="H296" s="84">
        <f>[5]Results!E200*100</f>
        <v>57.595119613661318</v>
      </c>
      <c r="I296" s="84">
        <f>([5]Results!E286)*100</f>
        <v>62.111522733647675</v>
      </c>
      <c r="J296" s="84">
        <f>([5]Results!E326)*100</f>
        <v>50.733371868100974</v>
      </c>
      <c r="K296" s="84">
        <f>([5]Results!E243)*100</f>
        <v>47.837797557538167</v>
      </c>
      <c r="L296" s="84">
        <f>([5]Results!L286)*100</f>
        <v>75.5</v>
      </c>
      <c r="M296" s="84">
        <f>([5]Results!L326)*100</f>
        <v>98.348835991035742</v>
      </c>
      <c r="N296" s="84">
        <f>([5]Results!L243)*100</f>
        <v>100</v>
      </c>
      <c r="O296" s="84">
        <f>[4]Summary!F10</f>
        <v>4530.1982713510379</v>
      </c>
      <c r="P296" s="305">
        <f t="shared" si="1"/>
        <v>6.391537198631462</v>
      </c>
      <c r="Q296" s="301"/>
    </row>
    <row r="297" spans="2:17" x14ac:dyDescent="0.2">
      <c r="B297" s="21">
        <v>10088</v>
      </c>
      <c r="C297" s="278" t="s">
        <v>233</v>
      </c>
      <c r="D297" s="84"/>
      <c r="E297" s="84"/>
      <c r="F297" s="190"/>
      <c r="G297" s="294"/>
      <c r="H297" s="84"/>
      <c r="I297" s="84"/>
      <c r="J297" s="84"/>
      <c r="K297" s="84"/>
      <c r="L297" s="84"/>
      <c r="M297" s="84"/>
      <c r="N297" s="84"/>
      <c r="O297" s="84"/>
      <c r="P297" s="305"/>
      <c r="Q297" s="301"/>
    </row>
    <row r="298" spans="2:17" x14ac:dyDescent="0.2">
      <c r="B298" s="21">
        <v>10063</v>
      </c>
      <c r="C298" s="277" t="s">
        <v>107</v>
      </c>
      <c r="D298" s="84">
        <f>'[5]Sales &amp; Losses ip'!C12</f>
        <v>317.10005558390816</v>
      </c>
      <c r="E298" s="84">
        <f>'[5]Sales &amp; Losses ip'!D12</f>
        <v>186.00334552963142</v>
      </c>
      <c r="F298" s="190">
        <f>'[5]Sales &amp; Losses ip'!E12</f>
        <v>56494</v>
      </c>
      <c r="G298" s="294"/>
      <c r="H298" s="84">
        <f>[5]Results!E201*100</f>
        <v>2.576737118039139</v>
      </c>
      <c r="I298" s="84">
        <f>([5]Results!E287)*100</f>
        <v>2.0892853371340814</v>
      </c>
      <c r="J298" s="84">
        <f>([5]Results!E327)*100</f>
        <v>1.706551140308344</v>
      </c>
      <c r="K298" s="84">
        <f>([5]Results!E244)*100</f>
        <v>2.2528111763882488</v>
      </c>
      <c r="L298" s="84">
        <f>([5]Results!L287)*100</f>
        <v>50.208333333333321</v>
      </c>
      <c r="M298" s="84">
        <f>([5]Results!L327)*100</f>
        <v>56.564077762838913</v>
      </c>
      <c r="N298" s="84">
        <f>([5]Results!L244)*100</f>
        <v>80.519213135570226</v>
      </c>
      <c r="O298" s="84">
        <f>[4]Summary!F11</f>
        <v>209.49951478937211</v>
      </c>
      <c r="P298" s="305">
        <f t="shared" si="1"/>
        <v>6.6067322001441982</v>
      </c>
      <c r="Q298" s="301"/>
    </row>
    <row r="299" spans="2:17" x14ac:dyDescent="0.2">
      <c r="B299" s="21">
        <v>10064</v>
      </c>
      <c r="C299" s="277" t="s">
        <v>234</v>
      </c>
      <c r="D299" s="84">
        <f>'[5]Sales &amp; Losses ip'!C13</f>
        <v>48.613708798055725</v>
      </c>
      <c r="E299" s="84">
        <f>'[5]Sales &amp; Losses ip'!D13</f>
        <v>48.452049246025894</v>
      </c>
      <c r="F299" s="190">
        <f>'[5]Sales &amp; Losses ip'!E13</f>
        <v>21795</v>
      </c>
      <c r="G299" s="294"/>
      <c r="H299" s="84">
        <f>[5]Results!E202*100</f>
        <v>0.39503224833825235</v>
      </c>
      <c r="I299" s="84">
        <f>([5]Results!E288)*100</f>
        <v>0.32030240041571972</v>
      </c>
      <c r="J299" s="84">
        <f>([5]Results!E328)*100</f>
        <v>0.26162650785782399</v>
      </c>
      <c r="K299" s="84">
        <f>([5]Results!E245)*100</f>
        <v>0.34537208233621441</v>
      </c>
      <c r="L299" s="84">
        <f>([5]Results!L288)*100</f>
        <v>50.208333333333336</v>
      </c>
      <c r="M299" s="84">
        <f>([5]Results!L328)*100</f>
        <v>56.564077762838913</v>
      </c>
      <c r="N299" s="84">
        <f>([5]Results!L245)*100</f>
        <v>80.519213135570226</v>
      </c>
      <c r="O299" s="84">
        <f>[4]Summary!F12</f>
        <v>32.793185521697716</v>
      </c>
      <c r="P299" s="305">
        <f t="shared" si="1"/>
        <v>6.7456662600918982</v>
      </c>
      <c r="Q299" s="301"/>
    </row>
    <row r="300" spans="2:17" x14ac:dyDescent="0.2">
      <c r="B300" s="21"/>
      <c r="C300" s="277" t="s">
        <v>108</v>
      </c>
      <c r="D300" s="84">
        <f>'[5]Sales &amp; Losses ip'!C14</f>
        <v>0</v>
      </c>
      <c r="E300" s="84">
        <f>'[5]Sales &amp; Losses ip'!D14</f>
        <v>0</v>
      </c>
      <c r="F300" s="190">
        <f>'[5]Sales &amp; Losses ip'!E14</f>
        <v>0</v>
      </c>
      <c r="G300" s="294"/>
      <c r="H300" s="84">
        <f>[5]Results!E203*100</f>
        <v>0</v>
      </c>
      <c r="I300" s="84">
        <f>[5]Results!E289</f>
        <v>0</v>
      </c>
      <c r="J300" s="84">
        <f>[5]Results!E329</f>
        <v>0</v>
      </c>
      <c r="K300" s="84">
        <f>[5]Results!E246</f>
        <v>0</v>
      </c>
      <c r="L300" s="84"/>
      <c r="M300" s="84"/>
      <c r="N300" s="84"/>
      <c r="O300" s="84">
        <f>[6]Summary!F13</f>
        <v>0</v>
      </c>
      <c r="P300" s="305"/>
      <c r="Q300" s="306"/>
    </row>
    <row r="301" spans="2:17" x14ac:dyDescent="0.2">
      <c r="B301" s="21"/>
      <c r="C301" s="279"/>
      <c r="D301" s="84"/>
      <c r="E301" s="84"/>
      <c r="F301" s="190"/>
      <c r="G301" s="294"/>
      <c r="H301" s="84"/>
      <c r="I301" s="77"/>
      <c r="J301" s="77"/>
      <c r="K301" s="85"/>
      <c r="L301" s="84"/>
      <c r="M301" s="77"/>
      <c r="N301" s="85"/>
      <c r="O301" s="84"/>
      <c r="P301" s="85"/>
      <c r="Q301" s="306"/>
    </row>
    <row r="302" spans="2:17" x14ac:dyDescent="0.2">
      <c r="B302" s="21"/>
      <c r="C302" s="279"/>
      <c r="D302" s="84"/>
      <c r="E302" s="84"/>
      <c r="F302" s="190"/>
      <c r="G302" s="294"/>
      <c r="H302" s="84"/>
      <c r="I302" s="77"/>
      <c r="J302" s="77"/>
      <c r="K302" s="85"/>
      <c r="L302" s="84"/>
      <c r="M302" s="77"/>
      <c r="N302" s="85"/>
      <c r="O302" s="84"/>
      <c r="P302" s="85"/>
      <c r="Q302" s="306"/>
    </row>
    <row r="303" spans="2:17" x14ac:dyDescent="0.2">
      <c r="B303" s="21"/>
      <c r="C303" s="279"/>
      <c r="D303" s="84"/>
      <c r="E303" s="84"/>
      <c r="F303" s="190"/>
      <c r="G303" s="294"/>
      <c r="H303" s="84"/>
      <c r="I303" s="77"/>
      <c r="J303" s="77"/>
      <c r="K303" s="85"/>
      <c r="L303" s="84"/>
      <c r="M303" s="77"/>
      <c r="N303" s="85"/>
      <c r="O303" s="84"/>
      <c r="P303" s="85"/>
      <c r="Q303" s="306"/>
    </row>
    <row r="304" spans="2:17" x14ac:dyDescent="0.2">
      <c r="B304" s="21"/>
      <c r="C304" s="279"/>
      <c r="D304" s="84"/>
      <c r="E304" s="84"/>
      <c r="F304" s="190"/>
      <c r="G304" s="294"/>
      <c r="H304" s="84"/>
      <c r="I304" s="77"/>
      <c r="J304" s="77"/>
      <c r="K304" s="85"/>
      <c r="L304" s="84"/>
      <c r="M304" s="77"/>
      <c r="N304" s="85"/>
      <c r="O304" s="84"/>
      <c r="P304" s="85"/>
      <c r="Q304" s="306"/>
    </row>
    <row r="305" spans="2:17" x14ac:dyDescent="0.2">
      <c r="B305" s="21"/>
      <c r="C305" s="279"/>
      <c r="D305" s="84"/>
      <c r="E305" s="84"/>
      <c r="F305" s="190"/>
      <c r="G305" s="294"/>
      <c r="H305" s="84"/>
      <c r="I305" s="77"/>
      <c r="J305" s="77"/>
      <c r="K305" s="85"/>
      <c r="L305" s="84"/>
      <c r="M305" s="77"/>
      <c r="N305" s="85"/>
      <c r="O305" s="84"/>
      <c r="P305" s="85"/>
      <c r="Q305" s="306"/>
    </row>
    <row r="306" spans="2:17" x14ac:dyDescent="0.2">
      <c r="B306" s="21"/>
      <c r="C306" s="279"/>
      <c r="D306" s="84"/>
      <c r="E306" s="84"/>
      <c r="F306" s="190"/>
      <c r="G306" s="294"/>
      <c r="H306" s="84"/>
      <c r="I306" s="77"/>
      <c r="J306" s="77"/>
      <c r="K306" s="85"/>
      <c r="L306" s="84"/>
      <c r="M306" s="77"/>
      <c r="N306" s="85"/>
      <c r="O306" s="84"/>
      <c r="P306" s="85"/>
      <c r="Q306" s="306"/>
    </row>
    <row r="307" spans="2:17" x14ac:dyDescent="0.2">
      <c r="B307" s="21"/>
      <c r="C307" s="279"/>
      <c r="D307" s="84"/>
      <c r="E307" s="84"/>
      <c r="F307" s="190"/>
      <c r="G307" s="294"/>
      <c r="H307" s="84"/>
      <c r="I307" s="77"/>
      <c r="J307" s="77"/>
      <c r="K307" s="85"/>
      <c r="L307" s="84"/>
      <c r="M307" s="77"/>
      <c r="N307" s="85"/>
      <c r="O307" s="84"/>
      <c r="P307" s="85"/>
      <c r="Q307" s="306"/>
    </row>
    <row r="308" spans="2:17" x14ac:dyDescent="0.2">
      <c r="B308" s="21"/>
      <c r="C308" s="279"/>
      <c r="D308" s="84"/>
      <c r="E308" s="84"/>
      <c r="F308" s="190"/>
      <c r="G308" s="294"/>
      <c r="H308" s="84"/>
      <c r="I308" s="77"/>
      <c r="J308" s="77"/>
      <c r="K308" s="85"/>
      <c r="L308" s="84"/>
      <c r="M308" s="77"/>
      <c r="N308" s="85"/>
      <c r="O308" s="84"/>
      <c r="P308" s="85"/>
      <c r="Q308" s="306"/>
    </row>
    <row r="309" spans="2:17" x14ac:dyDescent="0.2">
      <c r="B309" s="21"/>
      <c r="C309" s="279"/>
      <c r="D309" s="84"/>
      <c r="E309" s="84"/>
      <c r="F309" s="190"/>
      <c r="G309" s="294"/>
      <c r="H309" s="84"/>
      <c r="I309" s="77"/>
      <c r="J309" s="77"/>
      <c r="K309" s="85"/>
      <c r="L309" s="84"/>
      <c r="M309" s="77"/>
      <c r="N309" s="85"/>
      <c r="O309" s="84"/>
      <c r="P309" s="85"/>
      <c r="Q309" s="306"/>
    </row>
    <row r="310" spans="2:17" x14ac:dyDescent="0.2">
      <c r="B310" s="18">
        <v>10071</v>
      </c>
      <c r="C310" s="25" t="s">
        <v>6</v>
      </c>
      <c r="D310" s="26">
        <f>SUM(D311:D331)</f>
        <v>1989.8391771176546</v>
      </c>
      <c r="E310" s="26">
        <f>SUM(E311:E331)</f>
        <v>737.31046015624997</v>
      </c>
      <c r="F310" s="91">
        <f>SUM(F311:F331)</f>
        <v>2531</v>
      </c>
      <c r="G310" s="26">
        <f>SUM(G311:G331)</f>
        <v>0</v>
      </c>
      <c r="H310" s="100"/>
      <c r="I310" s="101"/>
      <c r="J310" s="101"/>
      <c r="K310" s="102"/>
      <c r="L310" s="298"/>
      <c r="M310" s="103"/>
      <c r="N310" s="299"/>
      <c r="O310" s="26">
        <f>SUM(O311:O331)</f>
        <v>1154.0541258944879</v>
      </c>
      <c r="P310" s="299"/>
      <c r="Q310" s="299"/>
    </row>
    <row r="311" spans="2:17" x14ac:dyDescent="0.2">
      <c r="B311" s="21">
        <v>10043</v>
      </c>
      <c r="C311" s="27" t="s">
        <v>7</v>
      </c>
      <c r="D311" s="84">
        <f>'[5]Sales &amp; Losses ip'!$C$18</f>
        <v>692.85048510612557</v>
      </c>
      <c r="E311" s="84">
        <f>'[5]Sales &amp; Losses ip'!$D$18</f>
        <v>338.56500000000005</v>
      </c>
      <c r="F311" s="190">
        <f>'[5]Sales &amp; Losses ip'!$E$18</f>
        <v>1760</v>
      </c>
      <c r="G311" s="191"/>
      <c r="H311" s="84">
        <f>([5]Results!$E$207)*100</f>
        <v>3.892481730545462</v>
      </c>
      <c r="I311" s="84">
        <f>([5]Results!$E$293)*100</f>
        <v>2.3969730377766196</v>
      </c>
      <c r="J311" s="84">
        <f>([5]Results!$E$333)*100</f>
        <v>3.5241728818768601</v>
      </c>
      <c r="K311" s="84">
        <f>([5]Results!$E$250)*100</f>
        <v>3.5445685325348038</v>
      </c>
      <c r="L311" s="84">
        <f>([5]Results!$L$293)*100</f>
        <v>68.864539694202094</v>
      </c>
      <c r="M311" s="84">
        <f>([5]Results!$L$333)*100</f>
        <v>92.345973464220194</v>
      </c>
      <c r="N311" s="84">
        <f>([5]Results!$L$250)*100</f>
        <v>100</v>
      </c>
      <c r="O311" s="84">
        <f>[4]Summary!$F$17</f>
        <v>420.79235919868307</v>
      </c>
      <c r="P311" s="305">
        <f>O311*10/D311</f>
        <v>6.0733501418308062</v>
      </c>
      <c r="Q311" s="301"/>
    </row>
    <row r="312" spans="2:17" x14ac:dyDescent="0.2">
      <c r="B312" s="21">
        <v>10107</v>
      </c>
      <c r="C312" s="22" t="s">
        <v>8</v>
      </c>
      <c r="D312" s="84"/>
      <c r="E312" s="84"/>
      <c r="F312" s="190"/>
      <c r="G312" s="191"/>
      <c r="H312" s="191"/>
      <c r="I312" s="296"/>
      <c r="J312" s="296"/>
      <c r="K312" s="297"/>
      <c r="L312" s="191"/>
      <c r="M312" s="296"/>
      <c r="N312" s="297"/>
      <c r="O312" s="304"/>
      <c r="P312" s="305"/>
      <c r="Q312" s="301"/>
    </row>
    <row r="313" spans="2:17" x14ac:dyDescent="0.2">
      <c r="B313" s="21">
        <v>10111</v>
      </c>
      <c r="C313" s="22" t="s">
        <v>9</v>
      </c>
      <c r="D313" s="84"/>
      <c r="E313" s="84"/>
      <c r="F313" s="190"/>
      <c r="G313" s="191"/>
      <c r="H313" s="191"/>
      <c r="I313" s="296"/>
      <c r="J313" s="296"/>
      <c r="K313" s="297"/>
      <c r="L313" s="191"/>
      <c r="M313" s="296"/>
      <c r="N313" s="297"/>
      <c r="O313" s="304"/>
      <c r="P313" s="305"/>
      <c r="Q313" s="301"/>
    </row>
    <row r="314" spans="2:17" x14ac:dyDescent="0.2">
      <c r="B314" s="21">
        <v>10118</v>
      </c>
      <c r="C314" s="22" t="s">
        <v>10</v>
      </c>
      <c r="D314" s="84"/>
      <c r="E314" s="84"/>
      <c r="F314" s="190"/>
      <c r="G314" s="191"/>
      <c r="H314" s="191"/>
      <c r="I314" s="296"/>
      <c r="J314" s="296"/>
      <c r="K314" s="297"/>
      <c r="L314" s="191"/>
      <c r="M314" s="296"/>
      <c r="N314" s="297"/>
      <c r="O314" s="304"/>
      <c r="P314" s="305"/>
      <c r="Q314" s="301"/>
    </row>
    <row r="315" spans="2:17" x14ac:dyDescent="0.2">
      <c r="B315" s="21">
        <v>10147</v>
      </c>
      <c r="C315" s="27" t="s">
        <v>183</v>
      </c>
      <c r="D315" s="84"/>
      <c r="E315" s="84"/>
      <c r="F315" s="190"/>
      <c r="G315" s="191"/>
      <c r="H315" s="191"/>
      <c r="I315" s="296"/>
      <c r="J315" s="296"/>
      <c r="K315" s="297"/>
      <c r="L315" s="191"/>
      <c r="M315" s="296"/>
      <c r="N315" s="297"/>
      <c r="O315" s="304"/>
      <c r="P315" s="305"/>
      <c r="Q315" s="301"/>
    </row>
    <row r="316" spans="2:17" x14ac:dyDescent="0.2">
      <c r="B316" s="21">
        <v>10120</v>
      </c>
      <c r="C316" s="27" t="s">
        <v>11</v>
      </c>
      <c r="D316" s="84"/>
      <c r="E316" s="84"/>
      <c r="F316" s="190"/>
      <c r="G316" s="191"/>
      <c r="H316" s="191"/>
      <c r="I316" s="296"/>
      <c r="J316" s="296"/>
      <c r="K316" s="297"/>
      <c r="L316" s="191"/>
      <c r="M316" s="296"/>
      <c r="N316" s="297"/>
      <c r="O316" s="304"/>
      <c r="P316" s="305"/>
      <c r="Q316" s="301"/>
    </row>
    <row r="317" spans="2:17" x14ac:dyDescent="0.2">
      <c r="B317" s="21">
        <v>10150</v>
      </c>
      <c r="C317" s="27" t="s">
        <v>131</v>
      </c>
      <c r="D317" s="84">
        <f>'[5]Sales &amp; Losses ip'!$C20+'[5]Sales &amp; Losses ip'!$C$21</f>
        <v>138.95883849449325</v>
      </c>
      <c r="E317" s="84">
        <f>'[5]Sales &amp; Losses ip'!$D20+'[5]Sales &amp; Losses ip'!$D$21</f>
        <v>82.155600000000007</v>
      </c>
      <c r="F317" s="190">
        <f>'[5]Sales &amp; Losses ip'!$E20+'[5]Sales &amp; Losses ip'!$E$21</f>
        <v>457</v>
      </c>
      <c r="G317" s="191"/>
      <c r="H317" s="84">
        <f>([5]Results!$E$213+[5]Results!$E$216)*100</f>
        <v>0.78068032247214547</v>
      </c>
      <c r="I317" s="84">
        <f>([5]Results!$E$299+[5]Results!$E$302)*100</f>
        <v>0.48224378023030551</v>
      </c>
      <c r="J317" s="84">
        <f>([5]Results!$E$339+[5]Results!$E$342)*100</f>
        <v>0.64806415741520507</v>
      </c>
      <c r="K317" s="84">
        <f>([5]Results!$E$256+[5]Results!$E$259)*100</f>
        <v>0.69824952707047006</v>
      </c>
      <c r="L317" s="84">
        <f>([5]Results!$L$299)*100</f>
        <v>66.384048466027025</v>
      </c>
      <c r="M317" s="84">
        <f>([5]Results!$L$339)*100</f>
        <v>88.133700990413658</v>
      </c>
      <c r="N317" s="84">
        <f>([5]Results!$L$256)*100</f>
        <v>100</v>
      </c>
      <c r="O317" s="84">
        <f>[4]Summary!$F$23+[4]Summary!$F$26</f>
        <v>86.406705473800088</v>
      </c>
      <c r="P317" s="305">
        <f>O317*10/(D317)</f>
        <v>6.2181511021498839</v>
      </c>
      <c r="Q317" s="301"/>
    </row>
    <row r="318" spans="2:17" x14ac:dyDescent="0.2">
      <c r="B318" s="21">
        <v>10153</v>
      </c>
      <c r="C318" s="27" t="s">
        <v>109</v>
      </c>
      <c r="D318" s="84">
        <f>'[5]Sales &amp; Losses ip'!$C22</f>
        <v>173.05180283000001</v>
      </c>
      <c r="E318" s="84">
        <f>'[5]Sales &amp; Losses ip'!$D22</f>
        <v>136.462625</v>
      </c>
      <c r="F318" s="190">
        <f>'[5]Sales &amp; Losses ip'!$E22</f>
        <v>295</v>
      </c>
      <c r="G318" s="191"/>
      <c r="H318" s="84">
        <f>([5]Results!$E$219)*100</f>
        <v>0.97221694353083055</v>
      </c>
      <c r="I318" s="84">
        <f>([5]Results!$E$305)*100</f>
        <v>0.78829873269261663</v>
      </c>
      <c r="J318" s="84">
        <f>([5]Results!$E$345)*100</f>
        <v>0.64389103645629675</v>
      </c>
      <c r="K318" s="84">
        <f>([5]Results!$E$262)*100</f>
        <v>0.84999792215008985</v>
      </c>
      <c r="L318" s="84">
        <f>([5]Results!$L$305)*100</f>
        <v>0</v>
      </c>
      <c r="M318" s="84">
        <f>([5]Results!$L$345)*100</f>
        <v>54.013462212582951</v>
      </c>
      <c r="N318" s="84">
        <f>([5]Results!$L$262)*100</f>
        <v>76.768554702044256</v>
      </c>
      <c r="O318" s="84">
        <f>[4]Summary!$F$29</f>
        <v>112.31324589722216</v>
      </c>
      <c r="P318" s="305">
        <f>O318*10/(D318+D319)</f>
        <v>6.49015173841065</v>
      </c>
      <c r="Q318" s="301"/>
    </row>
    <row r="319" spans="2:17" x14ac:dyDescent="0.2">
      <c r="B319" s="21">
        <v>10156</v>
      </c>
      <c r="C319" s="27" t="s">
        <v>110</v>
      </c>
      <c r="D319" s="84"/>
      <c r="E319" s="84"/>
      <c r="F319" s="190"/>
      <c r="G319" s="191"/>
      <c r="H319" s="191"/>
      <c r="I319" s="296"/>
      <c r="J319" s="296"/>
      <c r="K319" s="297"/>
      <c r="L319" s="191"/>
      <c r="M319" s="296"/>
      <c r="N319" s="297"/>
      <c r="O319" s="304"/>
      <c r="P319" s="305"/>
      <c r="Q319" s="301"/>
    </row>
    <row r="320" spans="2:17" x14ac:dyDescent="0.2">
      <c r="B320" s="21">
        <v>10159</v>
      </c>
      <c r="C320" s="27" t="s">
        <v>235</v>
      </c>
      <c r="D320" s="84"/>
      <c r="E320" s="84"/>
      <c r="F320" s="190"/>
      <c r="G320" s="191"/>
      <c r="H320" s="191"/>
      <c r="I320" s="296"/>
      <c r="J320" s="296"/>
      <c r="K320" s="297"/>
      <c r="L320" s="191"/>
      <c r="M320" s="296"/>
      <c r="N320" s="297"/>
      <c r="O320" s="304"/>
      <c r="P320" s="305"/>
      <c r="Q320" s="301"/>
    </row>
    <row r="321" spans="2:17" x14ac:dyDescent="0.2">
      <c r="B321" s="21">
        <v>10162</v>
      </c>
      <c r="C321" s="27" t="s">
        <v>111</v>
      </c>
      <c r="D321" s="84">
        <f>'[5]Sales &amp; Losses ip'!$C$23</f>
        <v>13.073330109655682</v>
      </c>
      <c r="E321" s="84">
        <f>'[5]Sales &amp; Losses ip'!$D23</f>
        <v>5.9250000000000007</v>
      </c>
      <c r="F321" s="190">
        <f>'[5]Sales &amp; Losses ip'!$E23</f>
        <v>18</v>
      </c>
      <c r="G321" s="191"/>
      <c r="H321" s="84">
        <f>([5]Results!$E$224)*100</f>
        <v>7.3446868701304402E-2</v>
      </c>
      <c r="I321" s="84">
        <f>([5]Results!$E$310)*100</f>
        <v>4.1845901918401956E-2</v>
      </c>
      <c r="J321" s="84">
        <f>([5]Results!$E$350)*100</f>
        <v>5.4688305415697885E-2</v>
      </c>
      <c r="K321" s="84">
        <f>([5]Results!$E$267)*100</f>
        <v>6.3000265281104875E-2</v>
      </c>
      <c r="L321" s="84">
        <f>([5]Results!$L$310)*100</f>
        <v>0</v>
      </c>
      <c r="M321" s="84">
        <f>([5]Results!$L$350)*100</f>
        <v>80.626206151278993</v>
      </c>
      <c r="N321" s="84">
        <f>([5]Results!$L$267)*100</f>
        <v>100</v>
      </c>
      <c r="O321" s="84">
        <f>[4]Summary!$F$34</f>
        <v>7.5569178740967349</v>
      </c>
      <c r="P321" s="305">
        <f>O321*10/D321</f>
        <v>5.780407754345128</v>
      </c>
      <c r="Q321" s="301"/>
    </row>
    <row r="322" spans="2:17" x14ac:dyDescent="0.2">
      <c r="B322" s="21"/>
      <c r="C322" s="291" t="s">
        <v>229</v>
      </c>
      <c r="D322" s="84"/>
      <c r="E322" s="84"/>
      <c r="F322" s="190"/>
      <c r="G322" s="84"/>
      <c r="H322" s="84"/>
      <c r="I322" s="77"/>
      <c r="J322" s="77"/>
      <c r="K322" s="85"/>
      <c r="L322" s="84"/>
      <c r="M322" s="77"/>
      <c r="N322" s="85"/>
      <c r="O322" s="84"/>
      <c r="P322" s="85"/>
      <c r="Q322" s="301"/>
    </row>
    <row r="323" spans="2:17" x14ac:dyDescent="0.2">
      <c r="B323" s="21"/>
      <c r="C323" s="291" t="s">
        <v>13</v>
      </c>
      <c r="D323" s="84">
        <f>'[5]Sales &amp; Losses ip'!$C25</f>
        <v>971.90472057737998</v>
      </c>
      <c r="E323" s="84">
        <f>'[5]Sales &amp; Losses ip'!$D25</f>
        <v>174.20223515625</v>
      </c>
      <c r="F323" s="190">
        <f>'[5]Sales &amp; Losses ip'!$E25</f>
        <v>1</v>
      </c>
      <c r="G323" s="84"/>
      <c r="H323" s="84">
        <f>([5]Results!$E$226)*100</f>
        <v>0</v>
      </c>
      <c r="I323" s="84">
        <f>([5]Results!$E$312)*100</f>
        <v>0</v>
      </c>
      <c r="J323" s="84">
        <f>([5]Results!$E$352)*100</f>
        <v>0</v>
      </c>
      <c r="K323" s="84">
        <f>([5]Results!$E$269)*100</f>
        <v>0</v>
      </c>
      <c r="L323" s="84">
        <f>([5]Results!$L$312)*100</f>
        <v>0</v>
      </c>
      <c r="M323" s="84">
        <f>([5]Results!$L$352)*100</f>
        <v>32.834123898389393</v>
      </c>
      <c r="N323" s="84">
        <f>([5]Results!$L$269)*100</f>
        <v>100</v>
      </c>
      <c r="O323" s="84">
        <f>[4]Summary!$F$36</f>
        <v>526.98489745068593</v>
      </c>
      <c r="P323" s="305">
        <f>O323*10/D323</f>
        <v>5.4221868285362342</v>
      </c>
      <c r="Q323" s="301"/>
    </row>
    <row r="324" spans="2:17" x14ac:dyDescent="0.2">
      <c r="B324" s="21"/>
      <c r="C324" s="291" t="s">
        <v>5</v>
      </c>
      <c r="D324" s="84"/>
      <c r="E324" s="84"/>
      <c r="F324" s="190"/>
      <c r="G324" s="84"/>
      <c r="H324" s="84"/>
      <c r="I324" s="77"/>
      <c r="J324" s="77"/>
      <c r="K324" s="85"/>
      <c r="L324" s="84"/>
      <c r="M324" s="77"/>
      <c r="N324" s="85"/>
      <c r="O324" s="84"/>
      <c r="P324" s="85"/>
      <c r="Q324" s="301"/>
    </row>
    <row r="325" spans="2:17" x14ac:dyDescent="0.2">
      <c r="B325" s="21"/>
      <c r="C325" s="279"/>
      <c r="D325" s="84"/>
      <c r="E325" s="84"/>
      <c r="F325" s="190"/>
      <c r="G325" s="84"/>
      <c r="H325" s="84"/>
      <c r="I325" s="77"/>
      <c r="J325" s="77"/>
      <c r="K325" s="85"/>
      <c r="L325" s="84"/>
      <c r="M325" s="77"/>
      <c r="N325" s="85"/>
      <c r="O325" s="84"/>
      <c r="P325" s="85"/>
      <c r="Q325" s="301"/>
    </row>
    <row r="326" spans="2:17" x14ac:dyDescent="0.2">
      <c r="B326" s="21"/>
      <c r="C326" s="279">
        <f>'1| New Consumer Categories'!$E$40</f>
        <v>0</v>
      </c>
      <c r="D326" s="84"/>
      <c r="E326" s="84"/>
      <c r="F326" s="190"/>
      <c r="G326" s="84"/>
      <c r="H326" s="84"/>
      <c r="I326" s="77"/>
      <c r="J326" s="77"/>
      <c r="K326" s="85"/>
      <c r="L326" s="84"/>
      <c r="M326" s="77"/>
      <c r="N326" s="85"/>
      <c r="O326" s="84"/>
      <c r="P326" s="85"/>
      <c r="Q326" s="301"/>
    </row>
    <row r="327" spans="2:17" x14ac:dyDescent="0.2">
      <c r="B327" s="21"/>
      <c r="C327" s="279">
        <f>'1| New Consumer Categories'!$E$41</f>
        <v>0</v>
      </c>
      <c r="D327" s="84"/>
      <c r="E327" s="84"/>
      <c r="F327" s="190"/>
      <c r="G327" s="84"/>
      <c r="H327" s="84"/>
      <c r="I327" s="77"/>
      <c r="J327" s="77"/>
      <c r="K327" s="85"/>
      <c r="L327" s="84"/>
      <c r="M327" s="77"/>
      <c r="N327" s="85"/>
      <c r="O327" s="84"/>
      <c r="P327" s="85"/>
      <c r="Q327" s="301"/>
    </row>
    <row r="328" spans="2:17" x14ac:dyDescent="0.2">
      <c r="B328" s="21"/>
      <c r="C328" s="279">
        <f>'1| New Consumer Categories'!$E$42</f>
        <v>0</v>
      </c>
      <c r="D328" s="84"/>
      <c r="E328" s="84"/>
      <c r="F328" s="190"/>
      <c r="G328" s="84"/>
      <c r="H328" s="84"/>
      <c r="I328" s="77"/>
      <c r="J328" s="77"/>
      <c r="K328" s="85"/>
      <c r="L328" s="84"/>
      <c r="M328" s="77"/>
      <c r="N328" s="85"/>
      <c r="O328" s="84"/>
      <c r="P328" s="85"/>
      <c r="Q328" s="301"/>
    </row>
    <row r="329" spans="2:17" x14ac:dyDescent="0.2">
      <c r="B329" s="21"/>
      <c r="C329" s="279">
        <f>'1| New Consumer Categories'!$E$43</f>
        <v>0</v>
      </c>
      <c r="D329" s="84"/>
      <c r="E329" s="84"/>
      <c r="F329" s="190"/>
      <c r="G329" s="84"/>
      <c r="H329" s="84"/>
      <c r="I329" s="77"/>
      <c r="J329" s="77"/>
      <c r="K329" s="85"/>
      <c r="L329" s="84"/>
      <c r="M329" s="77"/>
      <c r="N329" s="85"/>
      <c r="O329" s="84"/>
      <c r="P329" s="85"/>
      <c r="Q329" s="301"/>
    </row>
    <row r="330" spans="2:17" x14ac:dyDescent="0.2">
      <c r="B330" s="21"/>
      <c r="C330" s="279">
        <f>'1| New Consumer Categories'!$E$44</f>
        <v>0</v>
      </c>
      <c r="D330" s="84"/>
      <c r="E330" s="84"/>
      <c r="F330" s="190"/>
      <c r="G330" s="84"/>
      <c r="H330" s="84"/>
      <c r="I330" s="77"/>
      <c r="J330" s="77"/>
      <c r="K330" s="85"/>
      <c r="L330" s="84"/>
      <c r="M330" s="77"/>
      <c r="N330" s="85"/>
      <c r="O330" s="84"/>
      <c r="P330" s="85"/>
      <c r="Q330" s="301"/>
    </row>
    <row r="331" spans="2:17" x14ac:dyDescent="0.2">
      <c r="B331" s="21"/>
      <c r="C331" s="279">
        <f>'1| New Consumer Categories'!$E$45</f>
        <v>0</v>
      </c>
      <c r="D331" s="84"/>
      <c r="E331" s="84"/>
      <c r="F331" s="190"/>
      <c r="G331" s="84"/>
      <c r="H331" s="84"/>
      <c r="I331" s="77"/>
      <c r="J331" s="77"/>
      <c r="K331" s="85"/>
      <c r="L331" s="84"/>
      <c r="M331" s="77"/>
      <c r="N331" s="85"/>
      <c r="O331" s="84"/>
      <c r="P331" s="85"/>
      <c r="Q331" s="301"/>
    </row>
    <row r="332" spans="2:17" x14ac:dyDescent="0.2">
      <c r="B332" s="18">
        <v>10072</v>
      </c>
      <c r="C332" s="25" t="s">
        <v>14</v>
      </c>
      <c r="D332" s="26">
        <f>SUM(D333:D353)</f>
        <v>769.75241158790607</v>
      </c>
      <c r="E332" s="26">
        <f>SUM(E333:E353)</f>
        <v>268.45249999999999</v>
      </c>
      <c r="F332" s="292">
        <f>SUM(F333:F353)</f>
        <v>91</v>
      </c>
      <c r="G332" s="26">
        <f>SUM(G333:G353)</f>
        <v>0</v>
      </c>
      <c r="H332" s="100"/>
      <c r="I332" s="101"/>
      <c r="J332" s="101"/>
      <c r="K332" s="102"/>
      <c r="L332" s="298"/>
      <c r="M332" s="103"/>
      <c r="N332" s="299"/>
      <c r="O332" s="26">
        <f>SUM(O333:O353)</f>
        <v>412.9874437722741</v>
      </c>
      <c r="P332" s="299"/>
      <c r="Q332" s="299"/>
    </row>
    <row r="333" spans="2:17" x14ac:dyDescent="0.2">
      <c r="B333" s="21">
        <v>10042</v>
      </c>
      <c r="C333" s="27" t="s">
        <v>7</v>
      </c>
      <c r="D333" s="84">
        <f>'[5]Sales &amp; Losses ip'!$C$28+'[5]Sales &amp; Losses ip'!$C$29</f>
        <v>216.22748774540599</v>
      </c>
      <c r="E333" s="84">
        <f>'[5]Sales &amp; Losses ip'!$D$28+'[5]Sales &amp; Losses ip'!$D$29</f>
        <v>74.735500000000002</v>
      </c>
      <c r="F333" s="190">
        <f>'[5]Sales &amp; Losses ip'!$E$28+'[5]Sales &amp; Losses ip'!$E$29</f>
        <v>45</v>
      </c>
      <c r="G333" s="191"/>
      <c r="H333" s="84">
        <f>([5]Results!$E$208+[5]Results!$E$211)*100</f>
        <v>0</v>
      </c>
      <c r="I333" s="84">
        <f>([5]Results!$E$294+[5]Results!$E$297)*100</f>
        <v>0</v>
      </c>
      <c r="J333" s="84">
        <f>([5]Results!$E$334+[5]Results!$E$337)*100</f>
        <v>0</v>
      </c>
      <c r="K333" s="84">
        <f>([5]Results!$E$251+[5]Results!$E$254)*100</f>
        <v>0</v>
      </c>
      <c r="L333" s="84">
        <f>([5]Results!$L$294)*100</f>
        <v>87.42951117075458</v>
      </c>
      <c r="M333" s="84">
        <f>([5]Results!$L$334)*100</f>
        <v>97.962084530465816</v>
      </c>
      <c r="N333" s="84">
        <f>([5]Results!$L$251)*100</f>
        <v>93.504045907083693</v>
      </c>
      <c r="O333" s="84">
        <f>[4]Summary!$F$18+[4]Summary!$F$21</f>
        <v>108.45940266353172</v>
      </c>
      <c r="P333" s="86">
        <f>O333/D333*10</f>
        <v>5.0159858857184574</v>
      </c>
      <c r="Q333" s="301"/>
    </row>
    <row r="334" spans="2:17" x14ac:dyDescent="0.2">
      <c r="B334" s="21">
        <v>10106</v>
      </c>
      <c r="C334" s="22" t="s">
        <v>8</v>
      </c>
      <c r="D334" s="84"/>
      <c r="E334" s="84"/>
      <c r="F334" s="190"/>
      <c r="G334" s="191"/>
      <c r="H334" s="191"/>
      <c r="I334" s="296"/>
      <c r="J334" s="296"/>
      <c r="K334" s="297"/>
      <c r="L334" s="191"/>
      <c r="M334" s="296"/>
      <c r="N334" s="297"/>
      <c r="O334" s="304"/>
      <c r="P334" s="86"/>
      <c r="Q334" s="301"/>
    </row>
    <row r="335" spans="2:17" x14ac:dyDescent="0.2">
      <c r="B335" s="21">
        <v>10110</v>
      </c>
      <c r="C335" s="22" t="s">
        <v>9</v>
      </c>
      <c r="D335" s="84"/>
      <c r="E335" s="84"/>
      <c r="F335" s="190"/>
      <c r="G335" s="191"/>
      <c r="H335" s="191"/>
      <c r="I335" s="296"/>
      <c r="J335" s="296"/>
      <c r="K335" s="297"/>
      <c r="L335" s="191"/>
      <c r="M335" s="296"/>
      <c r="N335" s="297"/>
      <c r="O335" s="304"/>
      <c r="P335" s="86"/>
      <c r="Q335" s="301"/>
    </row>
    <row r="336" spans="2:17" x14ac:dyDescent="0.2">
      <c r="B336" s="21">
        <v>10117</v>
      </c>
      <c r="C336" s="22" t="s">
        <v>10</v>
      </c>
      <c r="D336" s="84"/>
      <c r="E336" s="84"/>
      <c r="F336" s="190"/>
      <c r="G336" s="191"/>
      <c r="H336" s="191"/>
      <c r="I336" s="296"/>
      <c r="J336" s="296"/>
      <c r="K336" s="297"/>
      <c r="L336" s="191"/>
      <c r="M336" s="296"/>
      <c r="N336" s="297"/>
      <c r="O336" s="304"/>
      <c r="P336" s="86"/>
      <c r="Q336" s="301"/>
    </row>
    <row r="337" spans="2:17" x14ac:dyDescent="0.2">
      <c r="B337" s="21">
        <v>10146</v>
      </c>
      <c r="C337" s="27" t="s">
        <v>183</v>
      </c>
      <c r="D337" s="84"/>
      <c r="E337" s="84"/>
      <c r="F337" s="190"/>
      <c r="G337" s="191"/>
      <c r="H337" s="191"/>
      <c r="I337" s="296"/>
      <c r="J337" s="296"/>
      <c r="K337" s="297"/>
      <c r="L337" s="191"/>
      <c r="M337" s="296"/>
      <c r="N337" s="297"/>
      <c r="O337" s="304"/>
      <c r="P337" s="86"/>
      <c r="Q337" s="301"/>
    </row>
    <row r="338" spans="2:17" x14ac:dyDescent="0.2">
      <c r="B338" s="21">
        <v>10119</v>
      </c>
      <c r="C338" s="27" t="s">
        <v>11</v>
      </c>
      <c r="D338" s="84"/>
      <c r="E338" s="84"/>
      <c r="F338" s="190"/>
      <c r="G338" s="191"/>
      <c r="H338" s="84"/>
      <c r="I338" s="296"/>
      <c r="J338" s="296"/>
      <c r="K338" s="297"/>
      <c r="L338" s="191"/>
      <c r="M338" s="296"/>
      <c r="N338" s="297"/>
      <c r="O338" s="304"/>
      <c r="P338" s="86"/>
      <c r="Q338" s="301"/>
    </row>
    <row r="339" spans="2:17" x14ac:dyDescent="0.2">
      <c r="B339" s="21">
        <v>10149</v>
      </c>
      <c r="C339" s="27" t="s">
        <v>131</v>
      </c>
      <c r="D339" s="84">
        <f>'[5]Sales &amp; Losses ip'!$C30</f>
        <v>18.514429762500001</v>
      </c>
      <c r="E339" s="84">
        <f>'[5]Sales &amp; Losses ip'!$D30</f>
        <v>11.747</v>
      </c>
      <c r="F339" s="190">
        <f>'[5]Sales &amp; Losses ip'!$E30</f>
        <v>13</v>
      </c>
      <c r="G339" s="191"/>
      <c r="H339" s="84">
        <f>([5]Results!$E$214)*100</f>
        <v>0</v>
      </c>
      <c r="I339" s="84">
        <f>([5]Results!$E$300)*100</f>
        <v>0</v>
      </c>
      <c r="J339" s="84">
        <f>([5]Results!$E$340)*100</f>
        <v>0</v>
      </c>
      <c r="K339" s="84">
        <f>([5]Results!$E$257)*100</f>
        <v>0</v>
      </c>
      <c r="L339" s="84">
        <f>([5]Results!$L$300)*100</f>
        <v>72.198066287713274</v>
      </c>
      <c r="M339" s="84">
        <f>([5]Results!$L$340)*100</f>
        <v>60.44759712671074</v>
      </c>
      <c r="N339" s="84">
        <f>([5]Results!$L$257)*100</f>
        <v>93.942996016827365</v>
      </c>
      <c r="O339" s="84">
        <f>[4]Summary!$F$24</f>
        <v>10.455961193542203</v>
      </c>
      <c r="P339" s="86">
        <f>O339/D339*10</f>
        <v>5.6474659644771776</v>
      </c>
      <c r="Q339" s="301"/>
    </row>
    <row r="340" spans="2:17" x14ac:dyDescent="0.2">
      <c r="B340" s="21">
        <v>10152</v>
      </c>
      <c r="C340" s="27" t="s">
        <v>109</v>
      </c>
      <c r="D340" s="84">
        <f>'[5]Sales &amp; Losses ip'!$C32</f>
        <v>493.20954000000006</v>
      </c>
      <c r="E340" s="84">
        <f>'[5]Sales &amp; Losses ip'!$D32</f>
        <v>168.75749999999999</v>
      </c>
      <c r="F340" s="190">
        <f>'[5]Sales &amp; Losses ip'!$E32</f>
        <v>27</v>
      </c>
      <c r="G340" s="191"/>
      <c r="H340" s="84">
        <f>([5]Results!$E$220)*100</f>
        <v>0</v>
      </c>
      <c r="I340" s="84">
        <f>([5]Results!$E$306)*100</f>
        <v>0</v>
      </c>
      <c r="J340" s="84">
        <f>([5]Results!$E$346)*100</f>
        <v>0</v>
      </c>
      <c r="K340" s="84">
        <f>([5]Results!$E$263)*100</f>
        <v>0</v>
      </c>
      <c r="L340" s="84">
        <f>([5]Results!$L$306)*100</f>
        <v>50.208333333333321</v>
      </c>
      <c r="M340" s="84">
        <f>([5]Results!$L$346)*100</f>
        <v>51.83540995560886</v>
      </c>
      <c r="N340" s="84">
        <f>([5]Results!$L$263)*100</f>
        <v>73.127689248195807</v>
      </c>
      <c r="O340" s="84">
        <f>[4]Summary!$F$30</f>
        <v>270.11718775963874</v>
      </c>
      <c r="P340" s="86">
        <f>O340/D340*10</f>
        <v>5.476722687879044</v>
      </c>
      <c r="Q340" s="301"/>
    </row>
    <row r="341" spans="2:17" x14ac:dyDescent="0.2">
      <c r="B341" s="21">
        <v>10155</v>
      </c>
      <c r="C341" s="27" t="s">
        <v>110</v>
      </c>
      <c r="D341" s="84"/>
      <c r="E341" s="84"/>
      <c r="F341" s="190"/>
      <c r="G341" s="191"/>
      <c r="H341" s="191"/>
      <c r="I341" s="296"/>
      <c r="J341" s="296"/>
      <c r="K341" s="297"/>
      <c r="L341" s="191"/>
      <c r="M341" s="296"/>
      <c r="N341" s="297"/>
      <c r="O341" s="304"/>
      <c r="P341" s="86"/>
      <c r="Q341" s="301"/>
    </row>
    <row r="342" spans="2:17" x14ac:dyDescent="0.2">
      <c r="B342" s="21">
        <v>10158</v>
      </c>
      <c r="C342" s="27" t="s">
        <v>235</v>
      </c>
      <c r="D342" s="84"/>
      <c r="E342" s="84"/>
      <c r="F342" s="190"/>
      <c r="G342" s="191"/>
      <c r="H342" s="191"/>
      <c r="I342" s="296"/>
      <c r="J342" s="296"/>
      <c r="K342" s="297"/>
      <c r="L342" s="191"/>
      <c r="M342" s="296"/>
      <c r="N342" s="297"/>
      <c r="O342" s="191"/>
      <c r="P342" s="86"/>
      <c r="Q342" s="301"/>
    </row>
    <row r="343" spans="2:17" x14ac:dyDescent="0.2">
      <c r="B343" s="21">
        <v>10161</v>
      </c>
      <c r="C343" s="27" t="s">
        <v>111</v>
      </c>
      <c r="D343" s="84">
        <f>'[5]Sales &amp; Losses ip'!$C33</f>
        <v>41.800954079999997</v>
      </c>
      <c r="E343" s="84">
        <f>'[5]Sales &amp; Losses ip'!$D33</f>
        <v>13.2125</v>
      </c>
      <c r="F343" s="190">
        <f>'[5]Sales &amp; Losses ip'!$E33</f>
        <v>6</v>
      </c>
      <c r="G343" s="191"/>
      <c r="H343" s="84">
        <f>([5]Results!$E$225)*100</f>
        <v>0</v>
      </c>
      <c r="I343" s="84">
        <f>([5]Results!$E$268)*100</f>
        <v>8.0748814813203378</v>
      </c>
      <c r="J343" s="84">
        <f>([5]Results!$E$351)*100</f>
        <v>5.352278766726382</v>
      </c>
      <c r="K343" s="84">
        <f>([5]Results!$E$268)*100</f>
        <v>8.0748814813203378</v>
      </c>
      <c r="L343" s="84">
        <f>([5]Results!$L$311)*100</f>
        <v>72.705679083035662</v>
      </c>
      <c r="M343" s="84">
        <f>([5]Results!$L$351)*100</f>
        <v>51.83540995560886</v>
      </c>
      <c r="N343" s="84">
        <f>([5]Results!$L$268)*100</f>
        <v>83.574501997938071</v>
      </c>
      <c r="O343" s="84">
        <f>[4]Summary!$F$35</f>
        <v>23.954892155561446</v>
      </c>
      <c r="P343" s="86">
        <f>O343/D343*10</f>
        <v>5.730704641266275</v>
      </c>
      <c r="Q343" s="301"/>
    </row>
    <row r="344" spans="2:17" x14ac:dyDescent="0.2">
      <c r="B344" s="21"/>
      <c r="C344" s="291" t="s">
        <v>229</v>
      </c>
      <c r="D344" s="84"/>
      <c r="E344" s="84"/>
      <c r="F344" s="190"/>
      <c r="G344" s="84"/>
      <c r="H344" s="84"/>
      <c r="I344" s="77"/>
      <c r="J344" s="77"/>
      <c r="K344" s="85"/>
      <c r="L344" s="84"/>
      <c r="M344" s="77"/>
      <c r="N344" s="85"/>
      <c r="O344" s="84"/>
      <c r="P344" s="85"/>
      <c r="Q344" s="301"/>
    </row>
    <row r="345" spans="2:17" x14ac:dyDescent="0.2">
      <c r="B345" s="21"/>
      <c r="C345" s="291" t="s">
        <v>13</v>
      </c>
      <c r="D345" s="84"/>
      <c r="E345" s="84"/>
      <c r="F345" s="190"/>
      <c r="G345" s="84"/>
      <c r="H345" s="84"/>
      <c r="I345" s="77"/>
      <c r="J345" s="77"/>
      <c r="K345" s="85"/>
      <c r="L345" s="84"/>
      <c r="M345" s="77"/>
      <c r="N345" s="85"/>
      <c r="O345" s="84"/>
      <c r="P345" s="85"/>
      <c r="Q345" s="301"/>
    </row>
    <row r="346" spans="2:17" x14ac:dyDescent="0.2">
      <c r="B346" s="21"/>
      <c r="C346" s="291" t="s">
        <v>5</v>
      </c>
      <c r="D346" s="84"/>
      <c r="E346" s="84"/>
      <c r="F346" s="190"/>
      <c r="G346" s="84"/>
      <c r="H346" s="84"/>
      <c r="I346" s="77"/>
      <c r="J346" s="77"/>
      <c r="K346" s="85"/>
      <c r="L346" s="84"/>
      <c r="M346" s="77"/>
      <c r="N346" s="85"/>
      <c r="O346" s="84"/>
      <c r="P346" s="85"/>
      <c r="Q346" s="301"/>
    </row>
    <row r="347" spans="2:17" x14ac:dyDescent="0.2">
      <c r="B347" s="21"/>
      <c r="C347" s="279"/>
      <c r="D347" s="84"/>
      <c r="E347" s="84"/>
      <c r="F347" s="190"/>
      <c r="G347" s="84"/>
      <c r="H347" s="84"/>
      <c r="I347" s="77"/>
      <c r="J347" s="77"/>
      <c r="K347" s="85"/>
      <c r="L347" s="84"/>
      <c r="M347" s="77"/>
      <c r="N347" s="85"/>
      <c r="O347" s="84"/>
      <c r="P347" s="85"/>
      <c r="Q347" s="301"/>
    </row>
    <row r="348" spans="2:17" x14ac:dyDescent="0.2">
      <c r="B348" s="21"/>
      <c r="C348" s="279">
        <f>'1| New Consumer Categories'!$E$40</f>
        <v>0</v>
      </c>
      <c r="D348" s="84"/>
      <c r="E348" s="84"/>
      <c r="F348" s="190"/>
      <c r="G348" s="84"/>
      <c r="H348" s="84"/>
      <c r="I348" s="77"/>
      <c r="J348" s="77"/>
      <c r="K348" s="85"/>
      <c r="L348" s="84"/>
      <c r="M348" s="77"/>
      <c r="N348" s="85"/>
      <c r="O348" s="84"/>
      <c r="P348" s="85"/>
      <c r="Q348" s="301"/>
    </row>
    <row r="349" spans="2:17" x14ac:dyDescent="0.2">
      <c r="B349" s="21"/>
      <c r="C349" s="279">
        <f>'1| New Consumer Categories'!$E$41</f>
        <v>0</v>
      </c>
      <c r="D349" s="84"/>
      <c r="E349" s="84"/>
      <c r="F349" s="190"/>
      <c r="G349" s="84"/>
      <c r="H349" s="84"/>
      <c r="I349" s="77"/>
      <c r="J349" s="77"/>
      <c r="K349" s="85"/>
      <c r="L349" s="84"/>
      <c r="M349" s="77"/>
      <c r="N349" s="85"/>
      <c r="O349" s="84"/>
      <c r="P349" s="85"/>
      <c r="Q349" s="301"/>
    </row>
    <row r="350" spans="2:17" x14ac:dyDescent="0.2">
      <c r="B350" s="21"/>
      <c r="C350" s="279">
        <f>'1| New Consumer Categories'!$E$42</f>
        <v>0</v>
      </c>
      <c r="D350" s="84"/>
      <c r="E350" s="84"/>
      <c r="F350" s="190"/>
      <c r="G350" s="84"/>
      <c r="H350" s="84"/>
      <c r="I350" s="77"/>
      <c r="J350" s="77"/>
      <c r="K350" s="85"/>
      <c r="L350" s="84"/>
      <c r="M350" s="77"/>
      <c r="N350" s="85"/>
      <c r="O350" s="84"/>
      <c r="P350" s="85"/>
      <c r="Q350" s="301"/>
    </row>
    <row r="351" spans="2:17" x14ac:dyDescent="0.2">
      <c r="B351" s="21"/>
      <c r="C351" s="279">
        <f>'1| New Consumer Categories'!$E$43</f>
        <v>0</v>
      </c>
      <c r="D351" s="84"/>
      <c r="E351" s="84"/>
      <c r="F351" s="190"/>
      <c r="G351" s="84"/>
      <c r="H351" s="84"/>
      <c r="I351" s="77"/>
      <c r="J351" s="77"/>
      <c r="K351" s="85"/>
      <c r="L351" s="84"/>
      <c r="M351" s="77"/>
      <c r="N351" s="85"/>
      <c r="O351" s="84"/>
      <c r="P351" s="85"/>
      <c r="Q351" s="301"/>
    </row>
    <row r="352" spans="2:17" x14ac:dyDescent="0.2">
      <c r="B352" s="21"/>
      <c r="C352" s="279">
        <f>'1| New Consumer Categories'!$E$44</f>
        <v>0</v>
      </c>
      <c r="D352" s="84"/>
      <c r="E352" s="84"/>
      <c r="F352" s="190"/>
      <c r="G352" s="84"/>
      <c r="H352" s="84"/>
      <c r="I352" s="77"/>
      <c r="J352" s="77"/>
      <c r="K352" s="85"/>
      <c r="L352" s="84"/>
      <c r="M352" s="77"/>
      <c r="N352" s="85"/>
      <c r="O352" s="84"/>
      <c r="P352" s="85"/>
      <c r="Q352" s="301"/>
    </row>
    <row r="353" spans="2:17" x14ac:dyDescent="0.2">
      <c r="B353" s="21"/>
      <c r="C353" s="279">
        <f>'1| New Consumer Categories'!$E$45</f>
        <v>0</v>
      </c>
      <c r="D353" s="84"/>
      <c r="E353" s="84"/>
      <c r="F353" s="190"/>
      <c r="G353" s="84"/>
      <c r="H353" s="84"/>
      <c r="I353" s="77"/>
      <c r="J353" s="77"/>
      <c r="K353" s="85"/>
      <c r="L353" s="84"/>
      <c r="M353" s="77"/>
      <c r="N353" s="85"/>
      <c r="O353" s="84"/>
      <c r="P353" s="85"/>
      <c r="Q353" s="301"/>
    </row>
    <row r="354" spans="2:17" x14ac:dyDescent="0.2">
      <c r="B354" s="18">
        <v>10073</v>
      </c>
      <c r="C354" s="25" t="s">
        <v>15</v>
      </c>
      <c r="D354" s="26">
        <f>SUM(D355:D376)</f>
        <v>4887.0300915268681</v>
      </c>
      <c r="E354" s="26">
        <f>SUM(E355:E376)</f>
        <v>3354.5275000000001</v>
      </c>
      <c r="F354" s="91">
        <f>SUM(F355:F376)</f>
        <v>47</v>
      </c>
      <c r="G354" s="26">
        <f>SUM(G355:G376)</f>
        <v>100</v>
      </c>
      <c r="H354" s="100"/>
      <c r="I354" s="101"/>
      <c r="J354" s="101"/>
      <c r="K354" s="102"/>
      <c r="L354" s="103"/>
      <c r="M354" s="103"/>
      <c r="N354" s="299"/>
      <c r="O354" s="26">
        <f>SUM(O355:O376)</f>
        <v>2792.4995545411198</v>
      </c>
      <c r="P354" s="299"/>
      <c r="Q354" s="299"/>
    </row>
    <row r="355" spans="2:17" x14ac:dyDescent="0.2">
      <c r="B355" s="21">
        <v>10041</v>
      </c>
      <c r="C355" s="284" t="s">
        <v>7</v>
      </c>
      <c r="D355" s="84">
        <f>'[5]Sales &amp; Losses ip'!$C$38</f>
        <v>695.17516548162894</v>
      </c>
      <c r="E355" s="84">
        <f>'[5]Sales &amp; Losses ip'!$D$38</f>
        <v>181.92000000000002</v>
      </c>
      <c r="F355" s="84">
        <f>'[5]Sales &amp; Losses ip'!$E$38</f>
        <v>17</v>
      </c>
      <c r="G355" s="191"/>
      <c r="H355" s="84">
        <f>([5]Results!$E$209)*100</f>
        <v>0</v>
      </c>
      <c r="I355" s="84">
        <f>([5]Results!$E$252)*100</f>
        <v>0</v>
      </c>
      <c r="J355" s="84">
        <f>([5]Results!$E$335)*100</f>
        <v>0</v>
      </c>
      <c r="K355" s="84">
        <f>([5]Results!$E$252)*100</f>
        <v>0</v>
      </c>
      <c r="L355" s="84">
        <f>([5]Results!$L$295)*100</f>
        <v>93.108339991463822</v>
      </c>
      <c r="M355" s="84">
        <f>([5]Results!$L$335)*100</f>
        <v>92.487680996255222</v>
      </c>
      <c r="N355" s="84">
        <f>([5]Results!$L$252)*100</f>
        <v>93.287031217360678</v>
      </c>
      <c r="O355" s="84">
        <f>[4]Summary!$F$19</f>
        <v>317.06572959701242</v>
      </c>
      <c r="P355" s="86">
        <f>O355/D355*10</f>
        <v>4.5609473027901393</v>
      </c>
      <c r="Q355" s="301"/>
    </row>
    <row r="356" spans="2:17" x14ac:dyDescent="0.2">
      <c r="B356" s="21">
        <v>10105</v>
      </c>
      <c r="C356" s="283" t="s">
        <v>8</v>
      </c>
      <c r="D356" s="84"/>
      <c r="E356" s="84"/>
      <c r="F356" s="84"/>
      <c r="G356" s="191"/>
      <c r="H356" s="191"/>
      <c r="I356" s="296"/>
      <c r="J356" s="296"/>
      <c r="K356" s="297"/>
      <c r="L356" s="191"/>
      <c r="M356" s="296"/>
      <c r="N356" s="297"/>
      <c r="O356" s="304"/>
      <c r="P356" s="86"/>
      <c r="Q356" s="301"/>
    </row>
    <row r="357" spans="2:17" x14ac:dyDescent="0.2">
      <c r="B357" s="21">
        <v>10109</v>
      </c>
      <c r="C357" s="283" t="s">
        <v>9</v>
      </c>
      <c r="D357" s="84"/>
      <c r="E357" s="84"/>
      <c r="F357" s="84"/>
      <c r="G357" s="191"/>
      <c r="H357" s="191"/>
      <c r="I357" s="296"/>
      <c r="J357" s="296"/>
      <c r="K357" s="297"/>
      <c r="L357" s="191"/>
      <c r="M357" s="296"/>
      <c r="N357" s="297"/>
      <c r="O357" s="304"/>
      <c r="P357" s="86"/>
      <c r="Q357" s="301"/>
    </row>
    <row r="358" spans="2:17" x14ac:dyDescent="0.2">
      <c r="B358" s="21">
        <v>10116</v>
      </c>
      <c r="C358" s="283" t="s">
        <v>10</v>
      </c>
      <c r="D358" s="84"/>
      <c r="E358" s="84"/>
      <c r="F358" s="84"/>
      <c r="G358" s="191"/>
      <c r="H358" s="191"/>
      <c r="I358" s="296"/>
      <c r="J358" s="296"/>
      <c r="K358" s="297"/>
      <c r="L358" s="191"/>
      <c r="M358" s="296"/>
      <c r="N358" s="297"/>
      <c r="O358" s="304"/>
      <c r="P358" s="86"/>
      <c r="Q358" s="301"/>
    </row>
    <row r="359" spans="2:17" x14ac:dyDescent="0.2">
      <c r="B359" s="21">
        <v>10145</v>
      </c>
      <c r="C359" s="284" t="s">
        <v>183</v>
      </c>
      <c r="D359" s="84"/>
      <c r="E359" s="84"/>
      <c r="F359" s="84"/>
      <c r="G359" s="191"/>
      <c r="H359" s="191"/>
      <c r="I359" s="296"/>
      <c r="J359" s="296"/>
      <c r="K359" s="297"/>
      <c r="L359" s="191"/>
      <c r="M359" s="296"/>
      <c r="N359" s="297"/>
      <c r="O359" s="304"/>
      <c r="P359" s="86"/>
      <c r="Q359" s="301"/>
    </row>
    <row r="360" spans="2:17" x14ac:dyDescent="0.2">
      <c r="B360" s="21">
        <v>10045</v>
      </c>
      <c r="C360" s="284" t="s">
        <v>11</v>
      </c>
      <c r="D360" s="84"/>
      <c r="E360" s="84"/>
      <c r="F360" s="84"/>
      <c r="G360" s="191"/>
      <c r="H360" s="191"/>
      <c r="I360" s="296"/>
      <c r="J360" s="296"/>
      <c r="K360" s="297"/>
      <c r="L360" s="191"/>
      <c r="M360" s="296"/>
      <c r="N360" s="297"/>
      <c r="O360" s="304"/>
      <c r="P360" s="86"/>
      <c r="Q360" s="301"/>
    </row>
    <row r="361" spans="2:17" x14ac:dyDescent="0.2">
      <c r="B361" s="21">
        <v>10148</v>
      </c>
      <c r="C361" s="285" t="s">
        <v>131</v>
      </c>
      <c r="D361" s="84">
        <f>'[5]Sales &amp; Losses ip'!$C40</f>
        <v>3.0325000000000006</v>
      </c>
      <c r="E361" s="84">
        <f>'[5]Sales &amp; Losses ip'!$D40</f>
        <v>18</v>
      </c>
      <c r="F361" s="84">
        <f>'[5]Sales &amp; Losses ip'!$E40</f>
        <v>3</v>
      </c>
      <c r="G361" s="191"/>
      <c r="H361" s="84">
        <f>([5]Results!$E$215)*100</f>
        <v>0</v>
      </c>
      <c r="I361" s="84">
        <f>([5]Results!$E$258)*100</f>
        <v>0</v>
      </c>
      <c r="J361" s="84">
        <f>([5]Results!$E$341)*100</f>
        <v>0</v>
      </c>
      <c r="K361" s="84">
        <f>([5]Results!$E$258)*100</f>
        <v>0</v>
      </c>
      <c r="L361" s="84">
        <f>([5]Results!$L$301)*100</f>
        <v>63.833333333333343</v>
      </c>
      <c r="M361" s="84">
        <f>([5]Results!$L$341)*100</f>
        <v>60.000000005563301</v>
      </c>
      <c r="N361" s="84">
        <f>([5]Results!$L$258)*100</f>
        <v>80.000000010786152</v>
      </c>
      <c r="O361" s="84">
        <f>[4]Summary!$F$25</f>
        <v>5.0913481394498481</v>
      </c>
      <c r="P361" s="86">
        <f>O361/D361*10</f>
        <v>16.789276634624393</v>
      </c>
      <c r="Q361" s="301"/>
    </row>
    <row r="362" spans="2:17" x14ac:dyDescent="0.2">
      <c r="B362" s="21">
        <v>10151</v>
      </c>
      <c r="C362" s="285" t="s">
        <v>109</v>
      </c>
      <c r="D362" s="84">
        <f>'[5]Sales &amp; Losses ip'!$C42</f>
        <v>3707.6837507600007</v>
      </c>
      <c r="E362" s="84">
        <f>'[5]Sales &amp; Losses ip'!$D42</f>
        <v>2976.1075000000001</v>
      </c>
      <c r="F362" s="84">
        <f>'[5]Sales &amp; Losses ip'!$E42</f>
        <v>15</v>
      </c>
      <c r="G362" s="191"/>
      <c r="H362" s="84">
        <f>([5]Results!$E$221)*100</f>
        <v>0</v>
      </c>
      <c r="I362" s="84">
        <f>([5]Results!$E$264)*100</f>
        <v>0</v>
      </c>
      <c r="J362" s="84">
        <f>([5]Results!$E$347)*100</f>
        <v>0</v>
      </c>
      <c r="K362" s="84">
        <f>([5]Results!$E$264)*100</f>
        <v>0</v>
      </c>
      <c r="L362" s="84">
        <f>([5]Results!$L$307)*100</f>
        <v>58.124999999999993</v>
      </c>
      <c r="M362" s="84">
        <f>([5]Results!$L$347)*100</f>
        <v>50.000000004636078</v>
      </c>
      <c r="N362" s="84">
        <f>([5]Results!$L$264)*100</f>
        <v>70.000000009437883</v>
      </c>
      <c r="O362" s="84">
        <f>[4]Summary!$F$31</f>
        <v>2237.2891217071847</v>
      </c>
      <c r="P362" s="86">
        <f>O362/D362*10</f>
        <v>6.0341962047021545</v>
      </c>
      <c r="Q362" s="301"/>
    </row>
    <row r="363" spans="2:17" x14ac:dyDescent="0.2">
      <c r="B363" s="21">
        <v>10068</v>
      </c>
      <c r="C363" s="285" t="s">
        <v>110</v>
      </c>
      <c r="D363" s="84"/>
      <c r="E363" s="84"/>
      <c r="F363" s="84"/>
      <c r="G363" s="191"/>
      <c r="H363" s="191"/>
      <c r="I363" s="296"/>
      <c r="J363" s="296"/>
      <c r="K363" s="297"/>
      <c r="L363" s="191"/>
      <c r="M363" s="296"/>
      <c r="N363" s="297"/>
      <c r="O363" s="304"/>
      <c r="P363" s="86"/>
      <c r="Q363" s="301"/>
    </row>
    <row r="364" spans="2:17" x14ac:dyDescent="0.2">
      <c r="B364" s="21">
        <v>10154</v>
      </c>
      <c r="C364" s="288" t="s">
        <v>235</v>
      </c>
      <c r="D364" s="84"/>
      <c r="E364" s="84"/>
      <c r="F364" s="84"/>
      <c r="G364" s="191"/>
      <c r="H364" s="191"/>
      <c r="I364" s="296"/>
      <c r="J364" s="296"/>
      <c r="K364" s="297"/>
      <c r="L364" s="191"/>
      <c r="M364" s="296"/>
      <c r="N364" s="297"/>
      <c r="O364" s="304"/>
      <c r="P364" s="86"/>
      <c r="Q364" s="301"/>
    </row>
    <row r="365" spans="2:17" x14ac:dyDescent="0.2">
      <c r="B365" s="21">
        <v>10157</v>
      </c>
      <c r="C365" s="285" t="s">
        <v>12</v>
      </c>
      <c r="D365" s="84">
        <f>'[5]Sales &amp; Losses ip'!$C43</f>
        <v>368.46732363129854</v>
      </c>
      <c r="E365" s="84">
        <f>'[5]Sales &amp; Losses ip'!$D43</f>
        <v>146</v>
      </c>
      <c r="F365" s="84">
        <f>'[5]Sales &amp; Losses ip'!$E43</f>
        <v>10</v>
      </c>
      <c r="G365" s="191"/>
      <c r="H365" s="84">
        <f>([5]Results!$E$222)*100</f>
        <v>0</v>
      </c>
      <c r="I365" s="84">
        <f>([5]Results!$E$265)*100</f>
        <v>0</v>
      </c>
      <c r="J365" s="84">
        <f>([5]Results!$E$354)*100</f>
        <v>0</v>
      </c>
      <c r="K365" s="84">
        <f>([5]Results!$E$265)*100</f>
        <v>0</v>
      </c>
      <c r="L365" s="84">
        <f>([5]Results!$L$308)*100</f>
        <v>85.664404038413764</v>
      </c>
      <c r="M365" s="84">
        <f>([5]Results!$L$348)*100</f>
        <v>80.971850908709314</v>
      </c>
      <c r="N365" s="84">
        <f>([5]Results!$L$265)*100</f>
        <v>100</v>
      </c>
      <c r="O365" s="84">
        <f>[4]Summary!$F$32</f>
        <v>180.99150130337205</v>
      </c>
      <c r="P365" s="86">
        <f>O365/D365*10</f>
        <v>4.9120095513402582</v>
      </c>
      <c r="Q365" s="301"/>
    </row>
    <row r="366" spans="2:17" x14ac:dyDescent="0.2">
      <c r="B366" s="21">
        <v>10160</v>
      </c>
      <c r="C366" s="285" t="s">
        <v>111</v>
      </c>
      <c r="D366" s="84">
        <f>'[5]Sales &amp; Losses ip'!$C45</f>
        <v>112.6713516539407</v>
      </c>
      <c r="E366" s="84">
        <f>'[5]Sales &amp; Losses ip'!$D45</f>
        <v>32.5</v>
      </c>
      <c r="F366" s="84">
        <f>'[5]Sales &amp; Losses ip'!$E45</f>
        <v>2</v>
      </c>
      <c r="G366" s="191"/>
      <c r="H366" s="84">
        <f>([5]Results!$E$228)*100</f>
        <v>0</v>
      </c>
      <c r="I366" s="84">
        <f>([5]Results!$E$271)*100</f>
        <v>0</v>
      </c>
      <c r="J366" s="84">
        <f>([5]Results!$E$354)*100</f>
        <v>0</v>
      </c>
      <c r="K366" s="84">
        <f>([5]Results!$E$271)*100</f>
        <v>0</v>
      </c>
      <c r="L366" s="84">
        <f>([5]Results!$L$314)*100</f>
        <v>100.00000000000004</v>
      </c>
      <c r="M366" s="84">
        <f>([5]Results!$L$354)*100</f>
        <v>99.99999999578948</v>
      </c>
      <c r="N366" s="84">
        <f>([5]Results!$L$271)*100</f>
        <v>100</v>
      </c>
      <c r="O366" s="84">
        <f>[4]Summary!$F$38</f>
        <v>52.061853794100699</v>
      </c>
      <c r="P366" s="86">
        <f>O366/D366*10</f>
        <v>4.620682456531072</v>
      </c>
      <c r="Q366" s="301"/>
    </row>
    <row r="367" spans="2:17" x14ac:dyDescent="0.2">
      <c r="B367" s="28"/>
      <c r="C367" s="285" t="s">
        <v>229</v>
      </c>
      <c r="D367" s="84"/>
      <c r="E367" s="84"/>
      <c r="F367" s="190"/>
      <c r="G367" s="87"/>
      <c r="H367" s="87"/>
      <c r="I367" s="88"/>
      <c r="J367" s="88"/>
      <c r="K367" s="89"/>
      <c r="L367" s="87"/>
      <c r="M367" s="88"/>
      <c r="N367" s="89"/>
      <c r="O367" s="84"/>
      <c r="P367" s="85"/>
      <c r="Q367" s="301"/>
    </row>
    <row r="368" spans="2:17" x14ac:dyDescent="0.2">
      <c r="B368" s="28"/>
      <c r="C368" s="285" t="s">
        <v>13</v>
      </c>
      <c r="D368" s="84"/>
      <c r="E368" s="84"/>
      <c r="F368" s="190"/>
      <c r="G368" s="87"/>
      <c r="H368" s="87"/>
      <c r="I368" s="88"/>
      <c r="J368" s="88"/>
      <c r="K368" s="89"/>
      <c r="L368" s="87"/>
      <c r="M368" s="88"/>
      <c r="N368" s="89"/>
      <c r="O368" s="84"/>
      <c r="P368" s="85"/>
      <c r="Q368" s="301"/>
    </row>
    <row r="369" spans="2:17" x14ac:dyDescent="0.2">
      <c r="B369" s="28"/>
      <c r="C369" s="285" t="s">
        <v>5</v>
      </c>
      <c r="D369" s="84"/>
      <c r="E369" s="84"/>
      <c r="F369" s="190"/>
      <c r="G369" s="87"/>
      <c r="H369" s="87"/>
      <c r="I369" s="88"/>
      <c r="J369" s="88"/>
      <c r="K369" s="89"/>
      <c r="L369" s="87"/>
      <c r="M369" s="88"/>
      <c r="N369" s="89"/>
      <c r="O369" s="84"/>
      <c r="P369" s="85"/>
      <c r="Q369" s="301"/>
    </row>
    <row r="370" spans="2:17" x14ac:dyDescent="0.2">
      <c r="B370" s="28"/>
      <c r="C370" s="279"/>
      <c r="D370" s="84"/>
      <c r="E370" s="84"/>
      <c r="F370" s="190"/>
      <c r="G370" s="87"/>
      <c r="H370" s="87"/>
      <c r="I370" s="88"/>
      <c r="J370" s="88"/>
      <c r="K370" s="89"/>
      <c r="L370" s="87"/>
      <c r="M370" s="88"/>
      <c r="N370" s="89"/>
      <c r="O370" s="84"/>
      <c r="P370" s="85"/>
      <c r="Q370" s="301"/>
    </row>
    <row r="371" spans="2:17" x14ac:dyDescent="0.2">
      <c r="B371" s="28"/>
      <c r="C371" s="279">
        <f>'1| New Consumer Categories'!$K$40</f>
        <v>0</v>
      </c>
      <c r="D371" s="84"/>
      <c r="E371" s="87"/>
      <c r="F371" s="190"/>
      <c r="G371" s="87">
        <v>100</v>
      </c>
      <c r="H371" s="87"/>
      <c r="I371" s="88"/>
      <c r="J371" s="88"/>
      <c r="K371" s="89"/>
      <c r="L371" s="87"/>
      <c r="M371" s="88"/>
      <c r="N371" s="89"/>
      <c r="O371" s="84"/>
      <c r="P371" s="85"/>
      <c r="Q371" s="301"/>
    </row>
    <row r="372" spans="2:17" x14ac:dyDescent="0.2">
      <c r="B372" s="28"/>
      <c r="C372" s="279">
        <f>'1| New Consumer Categories'!$K$41</f>
        <v>0</v>
      </c>
      <c r="D372" s="84"/>
      <c r="E372" s="87"/>
      <c r="F372" s="190"/>
      <c r="G372" s="87"/>
      <c r="H372" s="87"/>
      <c r="I372" s="88"/>
      <c r="J372" s="88"/>
      <c r="K372" s="89"/>
      <c r="L372" s="87"/>
      <c r="M372" s="88"/>
      <c r="N372" s="89"/>
      <c r="O372" s="84"/>
      <c r="P372" s="85"/>
      <c r="Q372" s="301"/>
    </row>
    <row r="373" spans="2:17" x14ac:dyDescent="0.2">
      <c r="B373" s="28"/>
      <c r="C373" s="279">
        <f>'1| New Consumer Categories'!$K$42</f>
        <v>0</v>
      </c>
      <c r="D373" s="84"/>
      <c r="E373" s="87"/>
      <c r="F373" s="190"/>
      <c r="G373" s="87"/>
      <c r="H373" s="87"/>
      <c r="I373" s="88"/>
      <c r="J373" s="88"/>
      <c r="K373" s="89"/>
      <c r="L373" s="87"/>
      <c r="M373" s="88"/>
      <c r="N373" s="89"/>
      <c r="O373" s="84"/>
      <c r="P373" s="85"/>
      <c r="Q373" s="301"/>
    </row>
    <row r="374" spans="2:17" x14ac:dyDescent="0.2">
      <c r="B374" s="28"/>
      <c r="C374" s="279">
        <f>'1| New Consumer Categories'!$K$43</f>
        <v>0</v>
      </c>
      <c r="D374" s="84"/>
      <c r="E374" s="87"/>
      <c r="F374" s="190"/>
      <c r="G374" s="87"/>
      <c r="H374" s="87"/>
      <c r="I374" s="88"/>
      <c r="J374" s="88"/>
      <c r="K374" s="89"/>
      <c r="L374" s="87"/>
      <c r="M374" s="88"/>
      <c r="N374" s="89"/>
      <c r="O374" s="84"/>
      <c r="P374" s="85"/>
      <c r="Q374" s="301"/>
    </row>
    <row r="375" spans="2:17" x14ac:dyDescent="0.2">
      <c r="B375" s="28"/>
      <c r="C375" s="279">
        <f>'1| New Consumer Categories'!$K$44</f>
        <v>0</v>
      </c>
      <c r="D375" s="84"/>
      <c r="E375" s="87"/>
      <c r="F375" s="190"/>
      <c r="G375" s="87"/>
      <c r="H375" s="87"/>
      <c r="I375" s="88"/>
      <c r="J375" s="88"/>
      <c r="K375" s="89"/>
      <c r="L375" s="87"/>
      <c r="M375" s="88"/>
      <c r="N375" s="89"/>
      <c r="O375" s="84"/>
      <c r="P375" s="85"/>
      <c r="Q375" s="301"/>
    </row>
    <row r="376" spans="2:17" x14ac:dyDescent="0.2">
      <c r="B376" s="28"/>
      <c r="C376" s="279">
        <f>'1| New Consumer Categories'!$K$45</f>
        <v>0</v>
      </c>
      <c r="D376" s="84"/>
      <c r="E376" s="87"/>
      <c r="F376" s="190"/>
      <c r="G376" s="87"/>
      <c r="H376" s="87"/>
      <c r="I376" s="88"/>
      <c r="J376" s="88"/>
      <c r="K376" s="89"/>
      <c r="L376" s="87"/>
      <c r="M376" s="88"/>
      <c r="N376" s="89"/>
      <c r="O376" s="84"/>
      <c r="P376" s="85"/>
      <c r="Q376" s="301"/>
    </row>
    <row r="377" spans="2:17" ht="12" thickBot="1" x14ac:dyDescent="0.25">
      <c r="B377" s="29">
        <v>10076</v>
      </c>
      <c r="C377" s="30" t="s">
        <v>3</v>
      </c>
      <c r="D377" s="31">
        <f>SUM(D291,D310,D332,D354)</f>
        <v>19249.111258756566</v>
      </c>
      <c r="E377" s="31">
        <f>SUM(E291,E310,E332,E354)</f>
        <v>13516.970131159072</v>
      </c>
      <c r="F377" s="95">
        <f>SUM(F291,F310,F332,F354)</f>
        <v>4959733</v>
      </c>
      <c r="G377" s="31">
        <f>SUM(G291,G310,G332,G354)</f>
        <v>100</v>
      </c>
      <c r="H377" s="105"/>
      <c r="I377" s="106"/>
      <c r="J377" s="106"/>
      <c r="K377" s="107"/>
      <c r="L377" s="302"/>
      <c r="M377" s="108"/>
      <c r="N377" s="303"/>
      <c r="O377" s="308">
        <f>SUM(O291,O310,O332,O354)</f>
        <v>12255.405500226518</v>
      </c>
      <c r="P377" s="307">
        <f>O377*10/D377</f>
        <v>6.3667383576742749</v>
      </c>
      <c r="Q377" s="301"/>
    </row>
    <row r="382" spans="2:17" ht="12" thickBot="1" x14ac:dyDescent="0.25">
      <c r="C382" s="10" t="str">
        <f>Index!$G$42</f>
        <v>FY 2017-18</v>
      </c>
    </row>
    <row r="383" spans="2:17" x14ac:dyDescent="0.2">
      <c r="C383" s="392" t="s">
        <v>17</v>
      </c>
      <c r="D383" s="377" t="s">
        <v>91</v>
      </c>
      <c r="E383" s="378"/>
      <c r="F383" s="399" t="s">
        <v>54</v>
      </c>
      <c r="G383" s="365" t="s">
        <v>51</v>
      </c>
      <c r="H383" s="377" t="s">
        <v>83</v>
      </c>
      <c r="I383" s="397"/>
      <c r="J383" s="397"/>
      <c r="K383" s="378"/>
      <c r="L383" s="377" t="s">
        <v>88</v>
      </c>
      <c r="M383" s="397"/>
      <c r="N383" s="378"/>
      <c r="O383" s="377" t="s">
        <v>133</v>
      </c>
      <c r="P383" s="378" t="s">
        <v>134</v>
      </c>
      <c r="Q383" s="391" t="s">
        <v>102</v>
      </c>
    </row>
    <row r="384" spans="2:17" ht="45.75" thickBot="1" x14ac:dyDescent="0.25">
      <c r="C384" s="393"/>
      <c r="D384" s="13" t="s">
        <v>70</v>
      </c>
      <c r="E384" s="14" t="s">
        <v>71</v>
      </c>
      <c r="F384" s="400"/>
      <c r="G384" s="389"/>
      <c r="H384" s="15" t="s">
        <v>84</v>
      </c>
      <c r="I384" s="16" t="s">
        <v>85</v>
      </c>
      <c r="J384" s="16" t="s">
        <v>86</v>
      </c>
      <c r="K384" s="17" t="s">
        <v>87</v>
      </c>
      <c r="L384" s="15" t="s">
        <v>52</v>
      </c>
      <c r="M384" s="16" t="s">
        <v>89</v>
      </c>
      <c r="N384" s="17" t="s">
        <v>90</v>
      </c>
      <c r="O384" s="401"/>
      <c r="P384" s="394"/>
      <c r="Q384" s="391"/>
    </row>
    <row r="385" spans="3:17" x14ac:dyDescent="0.2">
      <c r="C385" s="19" t="s">
        <v>4</v>
      </c>
      <c r="D385" s="20">
        <f>SUM(D386:D403)</f>
        <v>11602.489578524139</v>
      </c>
      <c r="E385" s="20">
        <f>SUM(E386:E403)</f>
        <v>9156.6796710028229</v>
      </c>
      <c r="F385" s="92">
        <f>SUM(F386:F403)</f>
        <v>4957064</v>
      </c>
      <c r="G385" s="293">
        <f>SUM(G386:G403)</f>
        <v>0</v>
      </c>
      <c r="H385" s="96"/>
      <c r="I385" s="97"/>
      <c r="J385" s="97"/>
      <c r="K385" s="98"/>
      <c r="L385" s="96"/>
      <c r="M385" s="97"/>
      <c r="N385" s="98"/>
      <c r="O385" s="20">
        <f>SUM(O386:O403)</f>
        <v>7895.864376018636</v>
      </c>
      <c r="P385" s="348"/>
      <c r="Q385" s="300"/>
    </row>
    <row r="386" spans="3:17" x14ac:dyDescent="0.2">
      <c r="C386" s="277" t="s">
        <v>103</v>
      </c>
      <c r="D386" s="84">
        <f>D292</f>
        <v>3194.6091177214876</v>
      </c>
      <c r="E386" s="84">
        <f t="shared" ref="E386:O386" si="2">E292</f>
        <v>2953.6453093710247</v>
      </c>
      <c r="F386" s="84">
        <f t="shared" si="2"/>
        <v>3344817</v>
      </c>
      <c r="G386" s="84"/>
      <c r="H386" s="84">
        <f t="shared" si="2"/>
        <v>25.959213019062467</v>
      </c>
      <c r="I386" s="84">
        <f t="shared" si="2"/>
        <v>17.937288878974496</v>
      </c>
      <c r="J386" s="84">
        <f t="shared" si="2"/>
        <v>26.372473133994589</v>
      </c>
      <c r="K386" s="84">
        <f t="shared" si="2"/>
        <v>26.248796955534438</v>
      </c>
      <c r="L386" s="84">
        <f t="shared" si="2"/>
        <v>62.017543859649138</v>
      </c>
      <c r="M386" s="84">
        <f t="shared" si="2"/>
        <v>93.172581465191769</v>
      </c>
      <c r="N386" s="84">
        <f t="shared" si="2"/>
        <v>100</v>
      </c>
      <c r="O386" s="84">
        <f t="shared" si="2"/>
        <v>2349.6972702806629</v>
      </c>
      <c r="P386" s="305">
        <f>O386*10/D386</f>
        <v>7.355194903959184</v>
      </c>
      <c r="Q386" s="301"/>
    </row>
    <row r="387" spans="3:17" x14ac:dyDescent="0.2">
      <c r="C387" s="277" t="s">
        <v>104</v>
      </c>
      <c r="D387" s="84">
        <f t="shared" ref="D387:F387" si="3">D293</f>
        <v>682.09689386065997</v>
      </c>
      <c r="E387" s="84">
        <f t="shared" si="3"/>
        <v>722.84273947812926</v>
      </c>
      <c r="F387" s="84">
        <f t="shared" si="3"/>
        <v>333467</v>
      </c>
      <c r="G387" s="84"/>
      <c r="H387" s="84">
        <f t="shared" ref="H387:O387" si="4">H293</f>
        <v>5.542680783431428</v>
      </c>
      <c r="I387" s="84">
        <f t="shared" si="4"/>
        <v>5.5259694707769151</v>
      </c>
      <c r="J387" s="84">
        <f t="shared" si="4"/>
        <v>8.1246102680635595</v>
      </c>
      <c r="K387" s="84">
        <f t="shared" si="4"/>
        <v>7.6609034039366861</v>
      </c>
      <c r="L387" s="84">
        <f t="shared" si="4"/>
        <v>45.370370370370395</v>
      </c>
      <c r="M387" s="84">
        <f t="shared" si="4"/>
        <v>98.34883599103577</v>
      </c>
      <c r="N387" s="84">
        <f t="shared" si="4"/>
        <v>100</v>
      </c>
      <c r="O387" s="84">
        <f t="shared" si="4"/>
        <v>576.48673815352527</v>
      </c>
      <c r="P387" s="305">
        <f t="shared" ref="P387:P393" si="5">O387*10/D387</f>
        <v>8.4516839666373116</v>
      </c>
      <c r="Q387" s="301"/>
    </row>
    <row r="388" spans="3:17" x14ac:dyDescent="0.2">
      <c r="C388" s="277" t="s">
        <v>105</v>
      </c>
      <c r="D388" s="84">
        <f t="shared" ref="D388:F388" si="6">D294</f>
        <v>264.33185018718399</v>
      </c>
      <c r="E388" s="84">
        <f t="shared" si="6"/>
        <v>590.87726486395206</v>
      </c>
      <c r="F388" s="84">
        <f t="shared" si="6"/>
        <v>20922</v>
      </c>
      <c r="G388" s="84"/>
      <c r="H388" s="84">
        <f t="shared" ref="H388:O388" si="7">H294</f>
        <v>2.1479456652982125</v>
      </c>
      <c r="I388" s="84">
        <f t="shared" si="7"/>
        <v>1.7095563608723507</v>
      </c>
      <c r="J388" s="84">
        <f t="shared" si="7"/>
        <v>2.5134918382790303</v>
      </c>
      <c r="K388" s="84">
        <f t="shared" si="7"/>
        <v>2.3700359210249649</v>
      </c>
      <c r="L388" s="84">
        <f t="shared" si="7"/>
        <v>56.833029456626114</v>
      </c>
      <c r="M388" s="84">
        <f t="shared" si="7"/>
        <v>98.348835991035756</v>
      </c>
      <c r="N388" s="84">
        <f t="shared" si="7"/>
        <v>100</v>
      </c>
      <c r="O388" s="84">
        <f t="shared" si="7"/>
        <v>191.70810232566333</v>
      </c>
      <c r="P388" s="305">
        <f t="shared" si="5"/>
        <v>7.2525540221470521</v>
      </c>
      <c r="Q388" s="301"/>
    </row>
    <row r="389" spans="3:17" x14ac:dyDescent="0.2">
      <c r="C389" s="277" t="s">
        <v>106</v>
      </c>
      <c r="D389" s="84">
        <f t="shared" ref="D389:F389" si="8">D295</f>
        <v>7.9308559500440063</v>
      </c>
      <c r="E389" s="84">
        <f t="shared" si="8"/>
        <v>15.039883994061626</v>
      </c>
      <c r="F389" s="84">
        <f t="shared" si="8"/>
        <v>5263</v>
      </c>
      <c r="G389" s="84"/>
      <c r="H389" s="84">
        <f t="shared" ref="H389:O389" si="9">H295</f>
        <v>6.444568691944752E-2</v>
      </c>
      <c r="I389" s="84">
        <f t="shared" si="9"/>
        <v>4.4060307912008406E-2</v>
      </c>
      <c r="J389" s="84">
        <f t="shared" si="9"/>
        <v>6.4780095505235752E-2</v>
      </c>
      <c r="K389" s="84">
        <f t="shared" si="9"/>
        <v>5.3585174884466451E-2</v>
      </c>
      <c r="L389" s="84">
        <f t="shared" si="9"/>
        <v>62.037389168413767</v>
      </c>
      <c r="M389" s="84">
        <f t="shared" si="9"/>
        <v>96.995091830913793</v>
      </c>
      <c r="N389" s="84">
        <f t="shared" si="9"/>
        <v>86.517936718272765</v>
      </c>
      <c r="O389" s="84">
        <f t="shared" si="9"/>
        <v>5.4812935966765641</v>
      </c>
      <c r="P389" s="305">
        <f t="shared" si="5"/>
        <v>6.9113518530697178</v>
      </c>
      <c r="Q389" s="301"/>
    </row>
    <row r="390" spans="3:17" x14ac:dyDescent="0.2">
      <c r="C390" s="277" t="s">
        <v>232</v>
      </c>
      <c r="D390" s="84">
        <f t="shared" ref="D390:F390" si="10">D296</f>
        <v>7087.8070964228</v>
      </c>
      <c r="E390" s="84">
        <f t="shared" si="10"/>
        <v>4639.8190785200004</v>
      </c>
      <c r="F390" s="84">
        <f t="shared" si="10"/>
        <v>1174306</v>
      </c>
      <c r="G390" s="84"/>
      <c r="H390" s="84">
        <f t="shared" ref="H390:O390" si="11">H296</f>
        <v>57.595119613661318</v>
      </c>
      <c r="I390" s="84">
        <f t="shared" si="11"/>
        <v>62.111522733647675</v>
      </c>
      <c r="J390" s="84">
        <f t="shared" si="11"/>
        <v>50.733371868100974</v>
      </c>
      <c r="K390" s="84">
        <f t="shared" si="11"/>
        <v>47.837797557538167</v>
      </c>
      <c r="L390" s="84">
        <f t="shared" si="11"/>
        <v>75.5</v>
      </c>
      <c r="M390" s="84">
        <f t="shared" si="11"/>
        <v>98.348835991035742</v>
      </c>
      <c r="N390" s="84">
        <f t="shared" si="11"/>
        <v>100</v>
      </c>
      <c r="O390" s="84">
        <f t="shared" si="11"/>
        <v>4530.1982713510379</v>
      </c>
      <c r="P390" s="305">
        <f t="shared" si="5"/>
        <v>6.391537198631462</v>
      </c>
      <c r="Q390" s="301"/>
    </row>
    <row r="391" spans="3:17" x14ac:dyDescent="0.2">
      <c r="C391" s="278" t="s">
        <v>233</v>
      </c>
      <c r="D391" s="84">
        <f t="shared" ref="D391:F391" si="12">D297</f>
        <v>0</v>
      </c>
      <c r="E391" s="84">
        <f t="shared" si="12"/>
        <v>0</v>
      </c>
      <c r="F391" s="84">
        <f t="shared" si="12"/>
        <v>0</v>
      </c>
      <c r="G391" s="84"/>
      <c r="H391" s="346"/>
      <c r="I391" s="346"/>
      <c r="J391" s="346"/>
      <c r="K391" s="346"/>
      <c r="L391" s="346"/>
      <c r="M391" s="344"/>
      <c r="N391" s="345"/>
      <c r="O391" s="304"/>
      <c r="P391" s="305"/>
      <c r="Q391" s="301"/>
    </row>
    <row r="392" spans="3:17" x14ac:dyDescent="0.2">
      <c r="C392" s="277" t="s">
        <v>107</v>
      </c>
      <c r="D392" s="84">
        <f t="shared" ref="D392:F392" si="13">D298</f>
        <v>317.10005558390816</v>
      </c>
      <c r="E392" s="84">
        <f t="shared" si="13"/>
        <v>186.00334552963142</v>
      </c>
      <c r="F392" s="84">
        <f t="shared" si="13"/>
        <v>56494</v>
      </c>
      <c r="G392" s="84"/>
      <c r="H392" s="84">
        <f t="shared" ref="H392:O392" si="14">H298</f>
        <v>2.576737118039139</v>
      </c>
      <c r="I392" s="84">
        <f t="shared" si="14"/>
        <v>2.0892853371340814</v>
      </c>
      <c r="J392" s="84">
        <f t="shared" si="14"/>
        <v>1.706551140308344</v>
      </c>
      <c r="K392" s="84">
        <f t="shared" si="14"/>
        <v>2.2528111763882488</v>
      </c>
      <c r="L392" s="84">
        <f t="shared" si="14"/>
        <v>50.208333333333321</v>
      </c>
      <c r="M392" s="84">
        <f t="shared" si="14"/>
        <v>56.564077762838913</v>
      </c>
      <c r="N392" s="84">
        <f t="shared" si="14"/>
        <v>80.519213135570226</v>
      </c>
      <c r="O392" s="84">
        <f t="shared" si="14"/>
        <v>209.49951478937211</v>
      </c>
      <c r="P392" s="305">
        <f t="shared" si="5"/>
        <v>6.6067322001441982</v>
      </c>
      <c r="Q392" s="301"/>
    </row>
    <row r="393" spans="3:17" x14ac:dyDescent="0.2">
      <c r="C393" s="277" t="s">
        <v>234</v>
      </c>
      <c r="D393" s="84">
        <f t="shared" ref="D393:F393" si="15">D299</f>
        <v>48.613708798055725</v>
      </c>
      <c r="E393" s="84">
        <f t="shared" si="15"/>
        <v>48.452049246025894</v>
      </c>
      <c r="F393" s="84">
        <f t="shared" si="15"/>
        <v>21795</v>
      </c>
      <c r="G393" s="84"/>
      <c r="H393" s="84">
        <f t="shared" ref="H393:O393" si="16">H299</f>
        <v>0.39503224833825235</v>
      </c>
      <c r="I393" s="84">
        <f t="shared" si="16"/>
        <v>0.32030240041571972</v>
      </c>
      <c r="J393" s="84">
        <f t="shared" si="16"/>
        <v>0.26162650785782399</v>
      </c>
      <c r="K393" s="84">
        <f t="shared" si="16"/>
        <v>0.34537208233621441</v>
      </c>
      <c r="L393" s="84">
        <f t="shared" si="16"/>
        <v>50.208333333333336</v>
      </c>
      <c r="M393" s="84">
        <f t="shared" si="16"/>
        <v>56.564077762838913</v>
      </c>
      <c r="N393" s="84">
        <f t="shared" si="16"/>
        <v>80.519213135570226</v>
      </c>
      <c r="O393" s="84">
        <f t="shared" si="16"/>
        <v>32.793185521697716</v>
      </c>
      <c r="P393" s="305">
        <f t="shared" si="5"/>
        <v>6.7456662600918982</v>
      </c>
      <c r="Q393" s="301"/>
    </row>
    <row r="394" spans="3:17" x14ac:dyDescent="0.2">
      <c r="C394" s="277" t="s">
        <v>108</v>
      </c>
      <c r="D394" s="84">
        <f t="shared" ref="D394:F394" si="17">D300</f>
        <v>0</v>
      </c>
      <c r="E394" s="84">
        <f t="shared" si="17"/>
        <v>0</v>
      </c>
      <c r="F394" s="84">
        <f t="shared" si="17"/>
        <v>0</v>
      </c>
      <c r="G394" s="84"/>
      <c r="H394" s="84">
        <f t="shared" ref="H394:O394" si="18">H300</f>
        <v>0</v>
      </c>
      <c r="I394" s="84">
        <f t="shared" si="18"/>
        <v>0</v>
      </c>
      <c r="J394" s="84">
        <f t="shared" si="18"/>
        <v>0</v>
      </c>
      <c r="K394" s="84">
        <f t="shared" si="18"/>
        <v>0</v>
      </c>
      <c r="L394" s="84">
        <f t="shared" si="18"/>
        <v>0</v>
      </c>
      <c r="M394" s="84">
        <f t="shared" si="18"/>
        <v>0</v>
      </c>
      <c r="N394" s="84">
        <f t="shared" si="18"/>
        <v>0</v>
      </c>
      <c r="O394" s="84">
        <f t="shared" si="18"/>
        <v>0</v>
      </c>
      <c r="P394" s="305"/>
      <c r="Q394" s="306"/>
    </row>
    <row r="395" spans="3:17" x14ac:dyDescent="0.2">
      <c r="C395" s="279"/>
      <c r="D395" s="84"/>
      <c r="E395" s="84"/>
      <c r="F395" s="190"/>
      <c r="G395" s="294"/>
      <c r="H395" s="84"/>
      <c r="I395" s="77"/>
      <c r="J395" s="77"/>
      <c r="K395" s="85"/>
      <c r="L395" s="84"/>
      <c r="M395" s="77"/>
      <c r="N395" s="85"/>
      <c r="O395" s="84"/>
      <c r="P395" s="85"/>
      <c r="Q395" s="306"/>
    </row>
    <row r="396" spans="3:17" x14ac:dyDescent="0.2">
      <c r="C396" s="279"/>
      <c r="D396" s="84"/>
      <c r="E396" s="84"/>
      <c r="F396" s="190"/>
      <c r="G396" s="294"/>
      <c r="H396" s="84"/>
      <c r="I396" s="77"/>
      <c r="J396" s="77"/>
      <c r="K396" s="85"/>
      <c r="L396" s="84"/>
      <c r="M396" s="77"/>
      <c r="N396" s="85"/>
      <c r="O396" s="84"/>
      <c r="P396" s="85"/>
      <c r="Q396" s="306"/>
    </row>
    <row r="397" spans="3:17" x14ac:dyDescent="0.2">
      <c r="C397" s="279"/>
      <c r="D397" s="84"/>
      <c r="E397" s="84"/>
      <c r="F397" s="190"/>
      <c r="G397" s="294"/>
      <c r="H397" s="84"/>
      <c r="I397" s="77"/>
      <c r="J397" s="77"/>
      <c r="K397" s="85"/>
      <c r="L397" s="84"/>
      <c r="M397" s="77"/>
      <c r="N397" s="85"/>
      <c r="O397" s="84"/>
      <c r="P397" s="85"/>
      <c r="Q397" s="306"/>
    </row>
    <row r="398" spans="3:17" x14ac:dyDescent="0.2">
      <c r="C398" s="279"/>
      <c r="D398" s="84"/>
      <c r="E398" s="84"/>
      <c r="F398" s="190"/>
      <c r="G398" s="294"/>
      <c r="H398" s="84"/>
      <c r="I398" s="77"/>
      <c r="J398" s="77"/>
      <c r="K398" s="85"/>
      <c r="L398" s="84"/>
      <c r="M398" s="77"/>
      <c r="N398" s="85"/>
      <c r="O398" s="84"/>
      <c r="P398" s="85"/>
      <c r="Q398" s="306"/>
    </row>
    <row r="399" spans="3:17" x14ac:dyDescent="0.2">
      <c r="C399" s="279"/>
      <c r="D399" s="84"/>
      <c r="E399" s="84"/>
      <c r="F399" s="190"/>
      <c r="G399" s="294"/>
      <c r="H399" s="84"/>
      <c r="I399" s="77"/>
      <c r="J399" s="77"/>
      <c r="K399" s="85"/>
      <c r="L399" s="84"/>
      <c r="M399" s="77"/>
      <c r="N399" s="85"/>
      <c r="O399" s="84"/>
      <c r="P399" s="85"/>
      <c r="Q399" s="306"/>
    </row>
    <row r="400" spans="3:17" x14ac:dyDescent="0.2">
      <c r="C400" s="279"/>
      <c r="D400" s="84"/>
      <c r="E400" s="84"/>
      <c r="F400" s="190"/>
      <c r="G400" s="294"/>
      <c r="H400" s="84"/>
      <c r="I400" s="77"/>
      <c r="J400" s="77"/>
      <c r="K400" s="85"/>
      <c r="L400" s="84"/>
      <c r="M400" s="77"/>
      <c r="N400" s="85"/>
      <c r="O400" s="84"/>
      <c r="P400" s="85"/>
      <c r="Q400" s="306"/>
    </row>
    <row r="401" spans="3:17" x14ac:dyDescent="0.2">
      <c r="C401" s="279"/>
      <c r="D401" s="84"/>
      <c r="E401" s="84"/>
      <c r="F401" s="190"/>
      <c r="G401" s="294"/>
      <c r="H401" s="84"/>
      <c r="I401" s="77"/>
      <c r="J401" s="77"/>
      <c r="K401" s="85"/>
      <c r="L401" s="84"/>
      <c r="M401" s="77"/>
      <c r="N401" s="85"/>
      <c r="O401" s="84"/>
      <c r="P401" s="85"/>
      <c r="Q401" s="306"/>
    </row>
    <row r="402" spans="3:17" x14ac:dyDescent="0.2">
      <c r="C402" s="279"/>
      <c r="D402" s="84"/>
      <c r="E402" s="84"/>
      <c r="F402" s="190"/>
      <c r="G402" s="294"/>
      <c r="H402" s="84"/>
      <c r="I402" s="77"/>
      <c r="J402" s="77"/>
      <c r="K402" s="85"/>
      <c r="L402" s="84"/>
      <c r="M402" s="77"/>
      <c r="N402" s="85"/>
      <c r="O402" s="84"/>
      <c r="P402" s="85"/>
      <c r="Q402" s="306"/>
    </row>
    <row r="403" spans="3:17" x14ac:dyDescent="0.2">
      <c r="C403" s="279"/>
      <c r="D403" s="84"/>
      <c r="E403" s="84"/>
      <c r="F403" s="190"/>
      <c r="G403" s="294"/>
      <c r="H403" s="84"/>
      <c r="I403" s="77"/>
      <c r="J403" s="77"/>
      <c r="K403" s="85"/>
      <c r="L403" s="84"/>
      <c r="M403" s="77"/>
      <c r="N403" s="85"/>
      <c r="O403" s="84"/>
      <c r="P403" s="85"/>
      <c r="Q403" s="306"/>
    </row>
    <row r="404" spans="3:17" x14ac:dyDescent="0.2">
      <c r="C404" s="25" t="s">
        <v>6</v>
      </c>
      <c r="D404" s="26">
        <f>SUM(D405:D425)</f>
        <v>1989.8391771176546</v>
      </c>
      <c r="E404" s="26">
        <f>SUM(E405:E425)</f>
        <v>737.31046015624997</v>
      </c>
      <c r="F404" s="91">
        <f>SUM(F405:F425)</f>
        <v>2531</v>
      </c>
      <c r="G404" s="26">
        <f>SUM(G405:G425)</f>
        <v>0</v>
      </c>
      <c r="H404" s="100"/>
      <c r="I404" s="101"/>
      <c r="J404" s="101"/>
      <c r="K404" s="102"/>
      <c r="L404" s="298"/>
      <c r="M404" s="103"/>
      <c r="N404" s="299"/>
      <c r="O404" s="26">
        <f>SUM(O405:O425)</f>
        <v>1154.0541258944879</v>
      </c>
      <c r="P404" s="347"/>
      <c r="Q404" s="299"/>
    </row>
    <row r="405" spans="3:17" x14ac:dyDescent="0.2">
      <c r="C405" s="27" t="s">
        <v>7</v>
      </c>
      <c r="D405" s="84">
        <f>D311</f>
        <v>692.85048510612557</v>
      </c>
      <c r="E405" s="84">
        <f t="shared" ref="E405:O405" si="19">E311</f>
        <v>338.56500000000005</v>
      </c>
      <c r="F405" s="84">
        <f t="shared" si="19"/>
        <v>1760</v>
      </c>
      <c r="G405" s="84"/>
      <c r="H405" s="84">
        <f t="shared" si="19"/>
        <v>3.892481730545462</v>
      </c>
      <c r="I405" s="84">
        <f t="shared" si="19"/>
        <v>2.3969730377766196</v>
      </c>
      <c r="J405" s="84">
        <f t="shared" si="19"/>
        <v>3.5241728818768601</v>
      </c>
      <c r="K405" s="84">
        <f t="shared" si="19"/>
        <v>3.5445685325348038</v>
      </c>
      <c r="L405" s="84">
        <f t="shared" si="19"/>
        <v>68.864539694202094</v>
      </c>
      <c r="M405" s="84">
        <f t="shared" si="19"/>
        <v>92.345973464220194</v>
      </c>
      <c r="N405" s="84">
        <f t="shared" si="19"/>
        <v>100</v>
      </c>
      <c r="O405" s="84">
        <f t="shared" si="19"/>
        <v>420.79235919868307</v>
      </c>
      <c r="P405" s="305">
        <f>O405*10/D405</f>
        <v>6.0733501418308062</v>
      </c>
      <c r="Q405" s="301"/>
    </row>
    <row r="406" spans="3:17" x14ac:dyDescent="0.2">
      <c r="C406" s="22" t="s">
        <v>8</v>
      </c>
      <c r="D406" s="84"/>
      <c r="E406" s="84"/>
      <c r="F406" s="190"/>
      <c r="G406" s="191"/>
      <c r="H406" s="346"/>
      <c r="I406" s="346"/>
      <c r="J406" s="346"/>
      <c r="K406" s="346"/>
      <c r="L406" s="346"/>
      <c r="M406" s="346"/>
      <c r="N406" s="346"/>
      <c r="O406" s="304"/>
      <c r="P406" s="305"/>
      <c r="Q406" s="301"/>
    </row>
    <row r="407" spans="3:17" x14ac:dyDescent="0.2">
      <c r="C407" s="22" t="s">
        <v>9</v>
      </c>
      <c r="D407" s="84"/>
      <c r="E407" s="84"/>
      <c r="F407" s="190"/>
      <c r="G407" s="191"/>
      <c r="H407" s="346"/>
      <c r="I407" s="346"/>
      <c r="J407" s="346"/>
      <c r="K407" s="346"/>
      <c r="L407" s="346"/>
      <c r="M407" s="346"/>
      <c r="N407" s="346"/>
      <c r="O407" s="304"/>
      <c r="P407" s="305"/>
      <c r="Q407" s="301"/>
    </row>
    <row r="408" spans="3:17" x14ac:dyDescent="0.2">
      <c r="C408" s="22" t="s">
        <v>10</v>
      </c>
      <c r="D408" s="84"/>
      <c r="E408" s="84"/>
      <c r="F408" s="190"/>
      <c r="G408" s="191"/>
      <c r="H408" s="346"/>
      <c r="I408" s="346"/>
      <c r="J408" s="346"/>
      <c r="K408" s="346"/>
      <c r="L408" s="346"/>
      <c r="M408" s="346"/>
      <c r="N408" s="346"/>
      <c r="O408" s="304"/>
      <c r="P408" s="305"/>
      <c r="Q408" s="301"/>
    </row>
    <row r="409" spans="3:17" x14ac:dyDescent="0.2">
      <c r="C409" s="27" t="s">
        <v>183</v>
      </c>
      <c r="D409" s="84"/>
      <c r="E409" s="84"/>
      <c r="F409" s="190"/>
      <c r="G409" s="191"/>
      <c r="H409" s="346"/>
      <c r="I409" s="346"/>
      <c r="J409" s="346"/>
      <c r="K409" s="346"/>
      <c r="L409" s="346"/>
      <c r="M409" s="346"/>
      <c r="N409" s="346"/>
      <c r="O409" s="304"/>
      <c r="P409" s="305"/>
      <c r="Q409" s="301"/>
    </row>
    <row r="410" spans="3:17" x14ac:dyDescent="0.2">
      <c r="C410" s="27" t="s">
        <v>11</v>
      </c>
      <c r="D410" s="84"/>
      <c r="E410" s="84"/>
      <c r="F410" s="190"/>
      <c r="G410" s="191"/>
      <c r="H410" s="346"/>
      <c r="I410" s="346"/>
      <c r="J410" s="346"/>
      <c r="K410" s="346"/>
      <c r="L410" s="346"/>
      <c r="M410" s="346"/>
      <c r="N410" s="346"/>
      <c r="O410" s="304"/>
      <c r="P410" s="305"/>
      <c r="Q410" s="301"/>
    </row>
    <row r="411" spans="3:17" x14ac:dyDescent="0.2">
      <c r="C411" s="27" t="s">
        <v>131</v>
      </c>
      <c r="D411" s="84">
        <f t="shared" ref="D411:F411" si="20">D317</f>
        <v>138.95883849449325</v>
      </c>
      <c r="E411" s="84">
        <f t="shared" si="20"/>
        <v>82.155600000000007</v>
      </c>
      <c r="F411" s="84">
        <f t="shared" si="20"/>
        <v>457</v>
      </c>
      <c r="G411" s="84"/>
      <c r="H411" s="84">
        <f t="shared" ref="H411:O411" si="21">H317</f>
        <v>0.78068032247214547</v>
      </c>
      <c r="I411" s="84">
        <f t="shared" si="21"/>
        <v>0.48224378023030551</v>
      </c>
      <c r="J411" s="84">
        <f t="shared" si="21"/>
        <v>0.64806415741520507</v>
      </c>
      <c r="K411" s="84">
        <f t="shared" si="21"/>
        <v>0.69824952707047006</v>
      </c>
      <c r="L411" s="84">
        <f t="shared" si="21"/>
        <v>66.384048466027025</v>
      </c>
      <c r="M411" s="84">
        <f t="shared" si="21"/>
        <v>88.133700990413658</v>
      </c>
      <c r="N411" s="84">
        <f t="shared" si="21"/>
        <v>100</v>
      </c>
      <c r="O411" s="84">
        <f t="shared" si="21"/>
        <v>86.406705473800088</v>
      </c>
      <c r="P411" s="305">
        <f>O411*10/(D411+D412)</f>
        <v>2.769351234528457</v>
      </c>
      <c r="Q411" s="301"/>
    </row>
    <row r="412" spans="3:17" x14ac:dyDescent="0.2">
      <c r="C412" s="27" t="s">
        <v>109</v>
      </c>
      <c r="D412" s="84">
        <f t="shared" ref="D412:F412" si="22">D318</f>
        <v>173.05180283000001</v>
      </c>
      <c r="E412" s="84">
        <f t="shared" si="22"/>
        <v>136.462625</v>
      </c>
      <c r="F412" s="84">
        <f t="shared" si="22"/>
        <v>295</v>
      </c>
      <c r="G412" s="84"/>
      <c r="H412" s="84">
        <f t="shared" ref="H412:O412" si="23">H318</f>
        <v>0.97221694353083055</v>
      </c>
      <c r="I412" s="84">
        <f t="shared" si="23"/>
        <v>0.78829873269261663</v>
      </c>
      <c r="J412" s="84">
        <f t="shared" si="23"/>
        <v>0.64389103645629675</v>
      </c>
      <c r="K412" s="84">
        <f t="shared" si="23"/>
        <v>0.84999792215008985</v>
      </c>
      <c r="L412" s="84">
        <f t="shared" si="23"/>
        <v>0</v>
      </c>
      <c r="M412" s="84">
        <f t="shared" si="23"/>
        <v>54.013462212582951</v>
      </c>
      <c r="N412" s="84">
        <f t="shared" si="23"/>
        <v>76.768554702044256</v>
      </c>
      <c r="O412" s="84">
        <f t="shared" si="23"/>
        <v>112.31324589722216</v>
      </c>
      <c r="P412" s="305">
        <f>O412*10/D412</f>
        <v>6.49015173841065</v>
      </c>
      <c r="Q412" s="301"/>
    </row>
    <row r="413" spans="3:17" x14ac:dyDescent="0.2">
      <c r="C413" s="27" t="s">
        <v>110</v>
      </c>
      <c r="D413" s="84">
        <f t="shared" ref="D413:F413" si="24">D319</f>
        <v>0</v>
      </c>
      <c r="E413" s="84">
        <f t="shared" si="24"/>
        <v>0</v>
      </c>
      <c r="F413" s="84">
        <f t="shared" si="24"/>
        <v>0</v>
      </c>
      <c r="G413" s="84"/>
      <c r="H413" s="84">
        <f t="shared" ref="H413:O413" si="25">H319</f>
        <v>0</v>
      </c>
      <c r="I413" s="84">
        <f t="shared" si="25"/>
        <v>0</v>
      </c>
      <c r="J413" s="84">
        <f t="shared" si="25"/>
        <v>0</v>
      </c>
      <c r="K413" s="84">
        <f t="shared" si="25"/>
        <v>0</v>
      </c>
      <c r="L413" s="84">
        <f t="shared" si="25"/>
        <v>0</v>
      </c>
      <c r="M413" s="84">
        <f t="shared" si="25"/>
        <v>0</v>
      </c>
      <c r="N413" s="84">
        <f t="shared" si="25"/>
        <v>0</v>
      </c>
      <c r="O413" s="84">
        <f t="shared" si="25"/>
        <v>0</v>
      </c>
      <c r="P413" s="305"/>
      <c r="Q413" s="301"/>
    </row>
    <row r="414" spans="3:17" x14ac:dyDescent="0.2">
      <c r="C414" s="27" t="s">
        <v>235</v>
      </c>
      <c r="D414" s="84">
        <f t="shared" ref="D414:F414" si="26">D320</f>
        <v>0</v>
      </c>
      <c r="E414" s="84">
        <f t="shared" si="26"/>
        <v>0</v>
      </c>
      <c r="F414" s="84">
        <f t="shared" si="26"/>
        <v>0</v>
      </c>
      <c r="G414" s="84"/>
      <c r="H414" s="84">
        <f t="shared" ref="H414:O414" si="27">H320</f>
        <v>0</v>
      </c>
      <c r="I414" s="84">
        <f t="shared" si="27"/>
        <v>0</v>
      </c>
      <c r="J414" s="84">
        <f t="shared" si="27"/>
        <v>0</v>
      </c>
      <c r="K414" s="84">
        <f t="shared" si="27"/>
        <v>0</v>
      </c>
      <c r="L414" s="84">
        <f t="shared" si="27"/>
        <v>0</v>
      </c>
      <c r="M414" s="84">
        <f t="shared" si="27"/>
        <v>0</v>
      </c>
      <c r="N414" s="84">
        <f t="shared" si="27"/>
        <v>0</v>
      </c>
      <c r="O414" s="84">
        <f t="shared" si="27"/>
        <v>0</v>
      </c>
      <c r="P414" s="305"/>
      <c r="Q414" s="301"/>
    </row>
    <row r="415" spans="3:17" x14ac:dyDescent="0.2">
      <c r="C415" s="27" t="s">
        <v>111</v>
      </c>
      <c r="D415" s="84">
        <f t="shared" ref="D415:F415" si="28">D321</f>
        <v>13.073330109655682</v>
      </c>
      <c r="E415" s="84">
        <f t="shared" si="28"/>
        <v>5.9250000000000007</v>
      </c>
      <c r="F415" s="84">
        <f t="shared" si="28"/>
        <v>18</v>
      </c>
      <c r="G415" s="84"/>
      <c r="H415" s="84">
        <f t="shared" ref="H415:O415" si="29">H321</f>
        <v>7.3446868701304402E-2</v>
      </c>
      <c r="I415" s="84">
        <f t="shared" si="29"/>
        <v>4.1845901918401956E-2</v>
      </c>
      <c r="J415" s="84">
        <f t="shared" si="29"/>
        <v>5.4688305415697885E-2</v>
      </c>
      <c r="K415" s="84">
        <f t="shared" si="29"/>
        <v>6.3000265281104875E-2</v>
      </c>
      <c r="L415" s="84">
        <f t="shared" si="29"/>
        <v>0</v>
      </c>
      <c r="M415" s="84">
        <f t="shared" si="29"/>
        <v>80.626206151278993</v>
      </c>
      <c r="N415" s="84">
        <f t="shared" si="29"/>
        <v>100</v>
      </c>
      <c r="O415" s="84">
        <f t="shared" si="29"/>
        <v>7.5569178740967349</v>
      </c>
      <c r="P415" s="305">
        <f>O415*10/D415</f>
        <v>5.780407754345128</v>
      </c>
      <c r="Q415" s="301"/>
    </row>
    <row r="416" spans="3:17" x14ac:dyDescent="0.2">
      <c r="C416" s="291" t="s">
        <v>229</v>
      </c>
      <c r="D416" s="84">
        <f t="shared" ref="D416:F416" si="30">D322</f>
        <v>0</v>
      </c>
      <c r="E416" s="84">
        <f t="shared" si="30"/>
        <v>0</v>
      </c>
      <c r="F416" s="84">
        <f t="shared" si="30"/>
        <v>0</v>
      </c>
      <c r="G416" s="84"/>
      <c r="H416" s="84">
        <f t="shared" ref="H416:O416" si="31">H322</f>
        <v>0</v>
      </c>
      <c r="I416" s="84">
        <f t="shared" si="31"/>
        <v>0</v>
      </c>
      <c r="J416" s="84">
        <f t="shared" si="31"/>
        <v>0</v>
      </c>
      <c r="K416" s="84">
        <f t="shared" si="31"/>
        <v>0</v>
      </c>
      <c r="L416" s="84">
        <f t="shared" si="31"/>
        <v>0</v>
      </c>
      <c r="M416" s="84">
        <f t="shared" si="31"/>
        <v>0</v>
      </c>
      <c r="N416" s="84">
        <f t="shared" si="31"/>
        <v>0</v>
      </c>
      <c r="O416" s="84">
        <f t="shared" si="31"/>
        <v>0</v>
      </c>
      <c r="P416" s="85"/>
      <c r="Q416" s="301"/>
    </row>
    <row r="417" spans="3:17" x14ac:dyDescent="0.2">
      <c r="C417" s="291" t="s">
        <v>13</v>
      </c>
      <c r="D417" s="84">
        <f t="shared" ref="D417:F417" si="32">D323</f>
        <v>971.90472057737998</v>
      </c>
      <c r="E417" s="84">
        <f t="shared" si="32"/>
        <v>174.20223515625</v>
      </c>
      <c r="F417" s="84">
        <f t="shared" si="32"/>
        <v>1</v>
      </c>
      <c r="G417" s="84"/>
      <c r="H417" s="84">
        <f t="shared" ref="H417:O417" si="33">H323</f>
        <v>0</v>
      </c>
      <c r="I417" s="84">
        <f t="shared" si="33"/>
        <v>0</v>
      </c>
      <c r="J417" s="84">
        <f t="shared" si="33"/>
        <v>0</v>
      </c>
      <c r="K417" s="84">
        <f t="shared" si="33"/>
        <v>0</v>
      </c>
      <c r="L417" s="84">
        <f t="shared" si="33"/>
        <v>0</v>
      </c>
      <c r="M417" s="84">
        <f t="shared" si="33"/>
        <v>32.834123898389393</v>
      </c>
      <c r="N417" s="84">
        <f t="shared" si="33"/>
        <v>100</v>
      </c>
      <c r="O417" s="84">
        <f t="shared" si="33"/>
        <v>526.98489745068593</v>
      </c>
      <c r="P417" s="305">
        <f>O417*10/D417</f>
        <v>5.4221868285362342</v>
      </c>
      <c r="Q417" s="301"/>
    </row>
    <row r="418" spans="3:17" x14ac:dyDescent="0.2">
      <c r="C418" s="291" t="s">
        <v>5</v>
      </c>
      <c r="D418" s="84"/>
      <c r="E418" s="84">
        <f>'[7]7|Total Rev Current'!J917</f>
        <v>0</v>
      </c>
      <c r="F418" s="190">
        <f>'[7]7|Total Rev Current'!D917</f>
        <v>0</v>
      </c>
      <c r="G418" s="84"/>
      <c r="H418" s="84"/>
      <c r="I418" s="77"/>
      <c r="J418" s="77"/>
      <c r="K418" s="85"/>
      <c r="L418" s="84"/>
      <c r="M418" s="77"/>
      <c r="N418" s="85"/>
      <c r="O418" s="84"/>
      <c r="P418" s="85"/>
      <c r="Q418" s="301"/>
    </row>
    <row r="419" spans="3:17" x14ac:dyDescent="0.2">
      <c r="C419" s="279"/>
      <c r="D419" s="84"/>
      <c r="E419" s="84"/>
      <c r="F419" s="190"/>
      <c r="G419" s="84"/>
      <c r="H419" s="84"/>
      <c r="I419" s="77"/>
      <c r="J419" s="77"/>
      <c r="K419" s="85"/>
      <c r="L419" s="84"/>
      <c r="M419" s="77"/>
      <c r="N419" s="85"/>
      <c r="O419" s="84"/>
      <c r="P419" s="85"/>
      <c r="Q419" s="301"/>
    </row>
    <row r="420" spans="3:17" x14ac:dyDescent="0.2">
      <c r="C420" s="279">
        <f>'1| New Consumer Categories'!$E$40</f>
        <v>0</v>
      </c>
      <c r="D420" s="84"/>
      <c r="E420" s="84"/>
      <c r="F420" s="190"/>
      <c r="G420" s="84"/>
      <c r="H420" s="84"/>
      <c r="I420" s="77"/>
      <c r="J420" s="77"/>
      <c r="K420" s="85"/>
      <c r="L420" s="84"/>
      <c r="M420" s="77"/>
      <c r="N420" s="85"/>
      <c r="O420" s="84"/>
      <c r="P420" s="85"/>
      <c r="Q420" s="301"/>
    </row>
    <row r="421" spans="3:17" x14ac:dyDescent="0.2">
      <c r="C421" s="279">
        <f>'1| New Consumer Categories'!$E$41</f>
        <v>0</v>
      </c>
      <c r="D421" s="84"/>
      <c r="E421" s="84"/>
      <c r="F421" s="190"/>
      <c r="G421" s="84"/>
      <c r="H421" s="84"/>
      <c r="I421" s="77"/>
      <c r="J421" s="77"/>
      <c r="K421" s="85"/>
      <c r="L421" s="84"/>
      <c r="M421" s="77"/>
      <c r="N421" s="85"/>
      <c r="O421" s="84"/>
      <c r="P421" s="85"/>
      <c r="Q421" s="301"/>
    </row>
    <row r="422" spans="3:17" x14ac:dyDescent="0.2">
      <c r="C422" s="279">
        <f>'1| New Consumer Categories'!$E$42</f>
        <v>0</v>
      </c>
      <c r="D422" s="84"/>
      <c r="E422" s="84"/>
      <c r="F422" s="190"/>
      <c r="G422" s="84"/>
      <c r="H422" s="84"/>
      <c r="I422" s="77"/>
      <c r="J422" s="77"/>
      <c r="K422" s="85"/>
      <c r="L422" s="84"/>
      <c r="M422" s="77"/>
      <c r="N422" s="85"/>
      <c r="O422" s="84"/>
      <c r="P422" s="85"/>
      <c r="Q422" s="301"/>
    </row>
    <row r="423" spans="3:17" x14ac:dyDescent="0.2">
      <c r="C423" s="279">
        <f>'1| New Consumer Categories'!$E$43</f>
        <v>0</v>
      </c>
      <c r="D423" s="84"/>
      <c r="E423" s="84"/>
      <c r="F423" s="190"/>
      <c r="G423" s="84"/>
      <c r="H423" s="84"/>
      <c r="I423" s="77"/>
      <c r="J423" s="77"/>
      <c r="K423" s="85"/>
      <c r="L423" s="84"/>
      <c r="M423" s="77"/>
      <c r="N423" s="85"/>
      <c r="O423" s="84"/>
      <c r="P423" s="85"/>
      <c r="Q423" s="301"/>
    </row>
    <row r="424" spans="3:17" x14ac:dyDescent="0.2">
      <c r="C424" s="279">
        <f>'1| New Consumer Categories'!$E$44</f>
        <v>0</v>
      </c>
      <c r="D424" s="84"/>
      <c r="E424" s="84"/>
      <c r="F424" s="190"/>
      <c r="G424" s="84"/>
      <c r="H424" s="84"/>
      <c r="I424" s="77"/>
      <c r="J424" s="77"/>
      <c r="K424" s="85"/>
      <c r="L424" s="84"/>
      <c r="M424" s="77"/>
      <c r="N424" s="85"/>
      <c r="O424" s="84"/>
      <c r="P424" s="85"/>
      <c r="Q424" s="301"/>
    </row>
    <row r="425" spans="3:17" x14ac:dyDescent="0.2">
      <c r="C425" s="279">
        <f>'1| New Consumer Categories'!$E$45</f>
        <v>0</v>
      </c>
      <c r="D425" s="84"/>
      <c r="E425" s="84"/>
      <c r="F425" s="190"/>
      <c r="G425" s="84"/>
      <c r="H425" s="84"/>
      <c r="I425" s="77"/>
      <c r="J425" s="77"/>
      <c r="K425" s="85"/>
      <c r="L425" s="84"/>
      <c r="M425" s="77"/>
      <c r="N425" s="85"/>
      <c r="O425" s="84"/>
      <c r="P425" s="85"/>
      <c r="Q425" s="301"/>
    </row>
    <row r="426" spans="3:17" x14ac:dyDescent="0.2">
      <c r="C426" s="25" t="s">
        <v>14</v>
      </c>
      <c r="D426" s="26">
        <f>SUM(D427:D447)</f>
        <v>769.75241158790607</v>
      </c>
      <c r="E426" s="26">
        <f>SUM(E427:E447)</f>
        <v>268.45249999999999</v>
      </c>
      <c r="F426" s="292">
        <f>SUM(F427:F447)</f>
        <v>91</v>
      </c>
      <c r="G426" s="26">
        <f>SUM(G427:G447)</f>
        <v>0</v>
      </c>
      <c r="H426" s="100"/>
      <c r="I426" s="101"/>
      <c r="J426" s="101"/>
      <c r="K426" s="102"/>
      <c r="L426" s="298"/>
      <c r="M426" s="103"/>
      <c r="N426" s="299"/>
      <c r="O426" s="26">
        <f>SUM(O427:O447)</f>
        <v>412.9874437722741</v>
      </c>
      <c r="P426" s="299"/>
      <c r="Q426" s="299"/>
    </row>
    <row r="427" spans="3:17" x14ac:dyDescent="0.2">
      <c r="C427" s="27" t="s">
        <v>7</v>
      </c>
      <c r="D427" s="84">
        <f>D333</f>
        <v>216.22748774540599</v>
      </c>
      <c r="E427" s="84">
        <f t="shared" ref="E427:O427" si="34">E333</f>
        <v>74.735500000000002</v>
      </c>
      <c r="F427" s="84">
        <f t="shared" si="34"/>
        <v>45</v>
      </c>
      <c r="G427" s="84"/>
      <c r="H427" s="84">
        <f t="shared" si="34"/>
        <v>0</v>
      </c>
      <c r="I427" s="84">
        <f t="shared" si="34"/>
        <v>0</v>
      </c>
      <c r="J427" s="84">
        <f t="shared" si="34"/>
        <v>0</v>
      </c>
      <c r="K427" s="84">
        <f t="shared" si="34"/>
        <v>0</v>
      </c>
      <c r="L427" s="84">
        <f t="shared" si="34"/>
        <v>87.42951117075458</v>
      </c>
      <c r="M427" s="84">
        <f t="shared" si="34"/>
        <v>97.962084530465816</v>
      </c>
      <c r="N427" s="84">
        <f t="shared" si="34"/>
        <v>93.504045907083693</v>
      </c>
      <c r="O427" s="84">
        <f t="shared" si="34"/>
        <v>108.45940266353172</v>
      </c>
      <c r="P427" s="305">
        <f>O427*10/D427</f>
        <v>5.0159858857184583</v>
      </c>
      <c r="Q427" s="295"/>
    </row>
    <row r="428" spans="3:17" x14ac:dyDescent="0.2">
      <c r="C428" s="22" t="s">
        <v>8</v>
      </c>
      <c r="D428" s="84"/>
      <c r="E428" s="84"/>
      <c r="F428" s="190"/>
      <c r="G428" s="191"/>
      <c r="H428" s="346"/>
      <c r="I428" s="346"/>
      <c r="J428" s="346"/>
      <c r="K428" s="346"/>
      <c r="L428" s="346"/>
      <c r="M428" s="346"/>
      <c r="N428" s="346"/>
      <c r="O428" s="304"/>
      <c r="P428" s="305"/>
      <c r="Q428" s="295"/>
    </row>
    <row r="429" spans="3:17" x14ac:dyDescent="0.2">
      <c r="C429" s="22" t="s">
        <v>9</v>
      </c>
      <c r="D429" s="84"/>
      <c r="E429" s="84"/>
      <c r="F429" s="190"/>
      <c r="G429" s="191"/>
      <c r="H429" s="346"/>
      <c r="I429" s="346"/>
      <c r="J429" s="346"/>
      <c r="K429" s="346"/>
      <c r="L429" s="346"/>
      <c r="M429" s="346"/>
      <c r="N429" s="346"/>
      <c r="O429" s="304"/>
      <c r="P429" s="305"/>
      <c r="Q429" s="295"/>
    </row>
    <row r="430" spans="3:17" x14ac:dyDescent="0.2">
      <c r="C430" s="22" t="s">
        <v>10</v>
      </c>
      <c r="D430" s="84"/>
      <c r="E430" s="84"/>
      <c r="F430" s="190"/>
      <c r="G430" s="191"/>
      <c r="H430" s="346"/>
      <c r="I430" s="346"/>
      <c r="J430" s="346"/>
      <c r="K430" s="346"/>
      <c r="L430" s="346"/>
      <c r="M430" s="346"/>
      <c r="N430" s="346"/>
      <c r="O430" s="304"/>
      <c r="P430" s="305"/>
      <c r="Q430" s="295"/>
    </row>
    <row r="431" spans="3:17" x14ac:dyDescent="0.2">
      <c r="C431" s="27" t="s">
        <v>183</v>
      </c>
      <c r="D431" s="84"/>
      <c r="E431" s="84"/>
      <c r="F431" s="190"/>
      <c r="G431" s="191"/>
      <c r="H431" s="346"/>
      <c r="I431" s="346"/>
      <c r="J431" s="346"/>
      <c r="K431" s="346"/>
      <c r="L431" s="346"/>
      <c r="M431" s="346"/>
      <c r="N431" s="346"/>
      <c r="O431" s="304"/>
      <c r="P431" s="305"/>
      <c r="Q431" s="295"/>
    </row>
    <row r="432" spans="3:17" x14ac:dyDescent="0.2">
      <c r="C432" s="27" t="s">
        <v>11</v>
      </c>
      <c r="D432" s="84"/>
      <c r="E432" s="84"/>
      <c r="F432" s="190"/>
      <c r="G432" s="191"/>
      <c r="H432" s="346"/>
      <c r="I432" s="346"/>
      <c r="J432" s="346"/>
      <c r="K432" s="346"/>
      <c r="L432" s="346"/>
      <c r="M432" s="346"/>
      <c r="N432" s="346"/>
      <c r="O432" s="304"/>
      <c r="P432" s="305"/>
      <c r="Q432" s="295"/>
    </row>
    <row r="433" spans="3:17" x14ac:dyDescent="0.2">
      <c r="C433" s="27" t="s">
        <v>131</v>
      </c>
      <c r="D433" s="84">
        <f>D339</f>
        <v>18.514429762500001</v>
      </c>
      <c r="E433" s="84">
        <f t="shared" ref="E433:O433" si="35">E339</f>
        <v>11.747</v>
      </c>
      <c r="F433" s="84">
        <f t="shared" si="35"/>
        <v>13</v>
      </c>
      <c r="G433" s="84"/>
      <c r="H433" s="84">
        <f t="shared" si="35"/>
        <v>0</v>
      </c>
      <c r="I433" s="84">
        <f t="shared" si="35"/>
        <v>0</v>
      </c>
      <c r="J433" s="84">
        <f t="shared" si="35"/>
        <v>0</v>
      </c>
      <c r="K433" s="84">
        <f t="shared" si="35"/>
        <v>0</v>
      </c>
      <c r="L433" s="84">
        <f t="shared" si="35"/>
        <v>72.198066287713274</v>
      </c>
      <c r="M433" s="84">
        <f t="shared" si="35"/>
        <v>60.44759712671074</v>
      </c>
      <c r="N433" s="84">
        <f t="shared" si="35"/>
        <v>93.942996016827365</v>
      </c>
      <c r="O433" s="84">
        <f t="shared" si="35"/>
        <v>10.455961193542203</v>
      </c>
      <c r="P433" s="305">
        <f>O433*10/(D433+D434)</f>
        <v>0.2043281497717411</v>
      </c>
      <c r="Q433" s="301"/>
    </row>
    <row r="434" spans="3:17" x14ac:dyDescent="0.2">
      <c r="C434" s="27" t="s">
        <v>109</v>
      </c>
      <c r="D434" s="84">
        <f t="shared" ref="D434:F434" si="36">D340</f>
        <v>493.20954000000006</v>
      </c>
      <c r="E434" s="84">
        <f t="shared" si="36"/>
        <v>168.75749999999999</v>
      </c>
      <c r="F434" s="84">
        <f t="shared" si="36"/>
        <v>27</v>
      </c>
      <c r="G434" s="84"/>
      <c r="H434" s="84">
        <f t="shared" ref="H434:O434" si="37">H340</f>
        <v>0</v>
      </c>
      <c r="I434" s="84">
        <f t="shared" si="37"/>
        <v>0</v>
      </c>
      <c r="J434" s="84">
        <f t="shared" si="37"/>
        <v>0</v>
      </c>
      <c r="K434" s="84">
        <f t="shared" si="37"/>
        <v>0</v>
      </c>
      <c r="L434" s="84">
        <f t="shared" si="37"/>
        <v>50.208333333333321</v>
      </c>
      <c r="M434" s="84">
        <f t="shared" si="37"/>
        <v>51.83540995560886</v>
      </c>
      <c r="N434" s="84">
        <f t="shared" si="37"/>
        <v>73.127689248195807</v>
      </c>
      <c r="O434" s="84">
        <f t="shared" si="37"/>
        <v>270.11718775963874</v>
      </c>
      <c r="P434" s="305">
        <f>O434*10/(D434+D435)</f>
        <v>5.476722687879044</v>
      </c>
      <c r="Q434" s="295"/>
    </row>
    <row r="435" spans="3:17" x14ac:dyDescent="0.2">
      <c r="C435" s="27" t="s">
        <v>110</v>
      </c>
      <c r="D435" s="84">
        <f t="shared" ref="D435:F435" si="38">D341</f>
        <v>0</v>
      </c>
      <c r="E435" s="84">
        <f t="shared" si="38"/>
        <v>0</v>
      </c>
      <c r="F435" s="84">
        <f t="shared" si="38"/>
        <v>0</v>
      </c>
      <c r="G435" s="84"/>
      <c r="H435" s="84">
        <f t="shared" ref="H435:O435" si="39">H341</f>
        <v>0</v>
      </c>
      <c r="I435" s="84">
        <f t="shared" si="39"/>
        <v>0</v>
      </c>
      <c r="J435" s="84">
        <f t="shared" si="39"/>
        <v>0</v>
      </c>
      <c r="K435" s="84">
        <f t="shared" si="39"/>
        <v>0</v>
      </c>
      <c r="L435" s="84">
        <f t="shared" si="39"/>
        <v>0</v>
      </c>
      <c r="M435" s="84">
        <f t="shared" si="39"/>
        <v>0</v>
      </c>
      <c r="N435" s="84">
        <f t="shared" si="39"/>
        <v>0</v>
      </c>
      <c r="O435" s="84">
        <f t="shared" si="39"/>
        <v>0</v>
      </c>
      <c r="P435" s="305"/>
      <c r="Q435" s="295"/>
    </row>
    <row r="436" spans="3:17" x14ac:dyDescent="0.2">
      <c r="C436" s="27" t="s">
        <v>235</v>
      </c>
      <c r="D436" s="84">
        <f t="shared" ref="D436:F436" si="40">D342</f>
        <v>0</v>
      </c>
      <c r="E436" s="84">
        <f t="shared" si="40"/>
        <v>0</v>
      </c>
      <c r="F436" s="84">
        <f t="shared" si="40"/>
        <v>0</v>
      </c>
      <c r="G436" s="84"/>
      <c r="H436" s="84">
        <f t="shared" ref="H436:O436" si="41">H342</f>
        <v>0</v>
      </c>
      <c r="I436" s="84">
        <f t="shared" si="41"/>
        <v>0</v>
      </c>
      <c r="J436" s="84">
        <f t="shared" si="41"/>
        <v>0</v>
      </c>
      <c r="K436" s="84">
        <f t="shared" si="41"/>
        <v>0</v>
      </c>
      <c r="L436" s="84">
        <f t="shared" si="41"/>
        <v>0</v>
      </c>
      <c r="M436" s="84">
        <f t="shared" si="41"/>
        <v>0</v>
      </c>
      <c r="N436" s="84">
        <f t="shared" si="41"/>
        <v>0</v>
      </c>
      <c r="O436" s="84">
        <f t="shared" si="41"/>
        <v>0</v>
      </c>
      <c r="P436" s="297"/>
      <c r="Q436" s="295"/>
    </row>
    <row r="437" spans="3:17" x14ac:dyDescent="0.2">
      <c r="C437" s="27" t="s">
        <v>111</v>
      </c>
      <c r="D437" s="84">
        <f t="shared" ref="D437:F437" si="42">D343</f>
        <v>41.800954079999997</v>
      </c>
      <c r="E437" s="84">
        <f t="shared" si="42"/>
        <v>13.2125</v>
      </c>
      <c r="F437" s="84">
        <f t="shared" si="42"/>
        <v>6</v>
      </c>
      <c r="G437" s="84"/>
      <c r="H437" s="84">
        <f t="shared" ref="H437:O437" si="43">H343</f>
        <v>0</v>
      </c>
      <c r="I437" s="84">
        <f t="shared" si="43"/>
        <v>8.0748814813203378</v>
      </c>
      <c r="J437" s="84">
        <f t="shared" si="43"/>
        <v>5.352278766726382</v>
      </c>
      <c r="K437" s="84">
        <f t="shared" si="43"/>
        <v>8.0748814813203378</v>
      </c>
      <c r="L437" s="84">
        <f t="shared" si="43"/>
        <v>72.705679083035662</v>
      </c>
      <c r="M437" s="84">
        <f t="shared" si="43"/>
        <v>51.83540995560886</v>
      </c>
      <c r="N437" s="84">
        <f t="shared" si="43"/>
        <v>83.574501997938071</v>
      </c>
      <c r="O437" s="84">
        <f t="shared" si="43"/>
        <v>23.954892155561446</v>
      </c>
      <c r="P437" s="305">
        <f>O437*10/(D437+D438)</f>
        <v>5.7307046412662759</v>
      </c>
      <c r="Q437" s="295"/>
    </row>
    <row r="438" spans="3:17" x14ac:dyDescent="0.2">
      <c r="C438" s="291" t="s">
        <v>229</v>
      </c>
      <c r="D438" s="84"/>
      <c r="E438" s="84">
        <f>'[7]7|Total Rev Current'!J942</f>
        <v>0</v>
      </c>
      <c r="F438" s="190">
        <f>'[7]7|Total Rev Current'!D942</f>
        <v>0</v>
      </c>
      <c r="G438" s="84"/>
      <c r="H438" s="346"/>
      <c r="I438" s="346"/>
      <c r="J438" s="346"/>
      <c r="K438" s="346"/>
      <c r="L438" s="346"/>
      <c r="M438" s="346"/>
      <c r="N438" s="346"/>
      <c r="O438" s="84"/>
      <c r="P438" s="85"/>
      <c r="Q438" s="301"/>
    </row>
    <row r="439" spans="3:17" x14ac:dyDescent="0.2">
      <c r="C439" s="291" t="s">
        <v>13</v>
      </c>
      <c r="D439" s="84"/>
      <c r="E439" s="84">
        <f>'[7]7|Total Rev Current'!J943</f>
        <v>0</v>
      </c>
      <c r="F439" s="190">
        <f>'[7]7|Total Rev Current'!D943</f>
        <v>0</v>
      </c>
      <c r="G439" s="84"/>
      <c r="H439" s="346"/>
      <c r="I439" s="346"/>
      <c r="J439" s="346"/>
      <c r="K439" s="346"/>
      <c r="L439" s="346"/>
      <c r="M439" s="346"/>
      <c r="N439" s="346"/>
      <c r="O439" s="84"/>
      <c r="P439" s="85"/>
      <c r="Q439" s="301"/>
    </row>
    <row r="440" spans="3:17" x14ac:dyDescent="0.2">
      <c r="C440" s="291" t="s">
        <v>5</v>
      </c>
      <c r="D440" s="84"/>
      <c r="E440" s="84">
        <f>'[7]7|Total Rev Current'!J944</f>
        <v>0</v>
      </c>
      <c r="F440" s="190"/>
      <c r="G440" s="84"/>
      <c r="H440" s="84"/>
      <c r="I440" s="77"/>
      <c r="J440" s="77"/>
      <c r="K440" s="85"/>
      <c r="L440" s="84"/>
      <c r="M440" s="77"/>
      <c r="N440" s="85"/>
      <c r="O440" s="84"/>
      <c r="P440" s="85"/>
      <c r="Q440" s="301"/>
    </row>
    <row r="441" spans="3:17" x14ac:dyDescent="0.2">
      <c r="C441" s="279"/>
      <c r="D441" s="84"/>
      <c r="E441" s="84"/>
      <c r="F441" s="190"/>
      <c r="G441" s="84"/>
      <c r="H441" s="84"/>
      <c r="I441" s="77"/>
      <c r="J441" s="77"/>
      <c r="K441" s="85"/>
      <c r="L441" s="84"/>
      <c r="M441" s="77"/>
      <c r="N441" s="85"/>
      <c r="O441" s="84"/>
      <c r="P441" s="85"/>
      <c r="Q441" s="301"/>
    </row>
    <row r="442" spans="3:17" x14ac:dyDescent="0.2">
      <c r="C442" s="279">
        <f>'1| New Consumer Categories'!$E$40</f>
        <v>0</v>
      </c>
      <c r="D442" s="84"/>
      <c r="E442" s="84"/>
      <c r="F442" s="190"/>
      <c r="G442" s="84"/>
      <c r="H442" s="84"/>
      <c r="I442" s="77"/>
      <c r="J442" s="77"/>
      <c r="K442" s="85"/>
      <c r="L442" s="84"/>
      <c r="M442" s="77"/>
      <c r="N442" s="85"/>
      <c r="O442" s="84"/>
      <c r="P442" s="85"/>
      <c r="Q442" s="301"/>
    </row>
    <row r="443" spans="3:17" x14ac:dyDescent="0.2">
      <c r="C443" s="279">
        <f>'1| New Consumer Categories'!$E$41</f>
        <v>0</v>
      </c>
      <c r="D443" s="84"/>
      <c r="E443" s="84"/>
      <c r="F443" s="190"/>
      <c r="G443" s="84"/>
      <c r="H443" s="84"/>
      <c r="I443" s="77"/>
      <c r="J443" s="77"/>
      <c r="K443" s="85"/>
      <c r="L443" s="84"/>
      <c r="M443" s="77"/>
      <c r="N443" s="85"/>
      <c r="O443" s="84"/>
      <c r="P443" s="85"/>
      <c r="Q443" s="301"/>
    </row>
    <row r="444" spans="3:17" x14ac:dyDescent="0.2">
      <c r="C444" s="279">
        <f>'1| New Consumer Categories'!$E$42</f>
        <v>0</v>
      </c>
      <c r="D444" s="84"/>
      <c r="E444" s="84"/>
      <c r="F444" s="190"/>
      <c r="G444" s="84"/>
      <c r="H444" s="84"/>
      <c r="I444" s="77"/>
      <c r="J444" s="77"/>
      <c r="K444" s="85"/>
      <c r="L444" s="84"/>
      <c r="M444" s="77"/>
      <c r="N444" s="85"/>
      <c r="O444" s="84"/>
      <c r="P444" s="85"/>
      <c r="Q444" s="301"/>
    </row>
    <row r="445" spans="3:17" x14ac:dyDescent="0.2">
      <c r="C445" s="279">
        <f>'1| New Consumer Categories'!$E$43</f>
        <v>0</v>
      </c>
      <c r="D445" s="84"/>
      <c r="E445" s="84"/>
      <c r="F445" s="190"/>
      <c r="G445" s="84"/>
      <c r="H445" s="84"/>
      <c r="I445" s="77"/>
      <c r="J445" s="77"/>
      <c r="K445" s="85"/>
      <c r="L445" s="84"/>
      <c r="M445" s="77"/>
      <c r="N445" s="85"/>
      <c r="O445" s="84"/>
      <c r="P445" s="85"/>
      <c r="Q445" s="301"/>
    </row>
    <row r="446" spans="3:17" x14ac:dyDescent="0.2">
      <c r="C446" s="279">
        <f>'1| New Consumer Categories'!$E$44</f>
        <v>0</v>
      </c>
      <c r="D446" s="84"/>
      <c r="E446" s="84"/>
      <c r="F446" s="190"/>
      <c r="G446" s="84"/>
      <c r="H446" s="84"/>
      <c r="I446" s="77"/>
      <c r="J446" s="77"/>
      <c r="K446" s="85"/>
      <c r="L446" s="84"/>
      <c r="M446" s="77"/>
      <c r="N446" s="85"/>
      <c r="O446" s="84"/>
      <c r="P446" s="85"/>
      <c r="Q446" s="301"/>
    </row>
    <row r="447" spans="3:17" x14ac:dyDescent="0.2">
      <c r="C447" s="279">
        <f>'1| New Consumer Categories'!$E$45</f>
        <v>0</v>
      </c>
      <c r="D447" s="84"/>
      <c r="E447" s="84"/>
      <c r="F447" s="190"/>
      <c r="G447" s="84"/>
      <c r="H447" s="84"/>
      <c r="I447" s="77"/>
      <c r="J447" s="77"/>
      <c r="K447" s="85"/>
      <c r="L447" s="84"/>
      <c r="M447" s="77"/>
      <c r="N447" s="85"/>
      <c r="O447" s="84"/>
      <c r="P447" s="85"/>
      <c r="Q447" s="301"/>
    </row>
    <row r="448" spans="3:17" x14ac:dyDescent="0.2">
      <c r="C448" s="25" t="s">
        <v>15</v>
      </c>
      <c r="D448" s="26">
        <f>SUM(D449:D470)</f>
        <v>4887.0300915268681</v>
      </c>
      <c r="E448" s="26">
        <f>SUM(E449:E470)</f>
        <v>3354.5275000000001</v>
      </c>
      <c r="F448" s="91">
        <f>SUM(F449:F470)</f>
        <v>47</v>
      </c>
      <c r="G448" s="26">
        <f>SUM(G449:G470)</f>
        <v>0</v>
      </c>
      <c r="H448" s="100"/>
      <c r="I448" s="101"/>
      <c r="J448" s="101"/>
      <c r="K448" s="102"/>
      <c r="L448" s="103"/>
      <c r="M448" s="103"/>
      <c r="N448" s="299"/>
      <c r="O448" s="26">
        <f>SUM(O449:O470)</f>
        <v>2792.4995545411198</v>
      </c>
      <c r="P448" s="299"/>
      <c r="Q448" s="299"/>
    </row>
    <row r="449" spans="3:17" x14ac:dyDescent="0.2">
      <c r="C449" s="284" t="s">
        <v>7</v>
      </c>
      <c r="D449" s="84">
        <f>D355</f>
        <v>695.17516548162894</v>
      </c>
      <c r="E449" s="84">
        <f t="shared" ref="E449:O449" si="44">E355</f>
        <v>181.92000000000002</v>
      </c>
      <c r="F449" s="84">
        <f t="shared" si="44"/>
        <v>17</v>
      </c>
      <c r="G449" s="84"/>
      <c r="H449" s="84">
        <f t="shared" si="44"/>
        <v>0</v>
      </c>
      <c r="I449" s="84">
        <f t="shared" si="44"/>
        <v>0</v>
      </c>
      <c r="J449" s="84">
        <f t="shared" si="44"/>
        <v>0</v>
      </c>
      <c r="K449" s="84">
        <f t="shared" si="44"/>
        <v>0</v>
      </c>
      <c r="L449" s="84">
        <f t="shared" si="44"/>
        <v>93.108339991463822</v>
      </c>
      <c r="M449" s="84">
        <f t="shared" si="44"/>
        <v>92.487680996255222</v>
      </c>
      <c r="N449" s="84">
        <f t="shared" si="44"/>
        <v>93.287031217360678</v>
      </c>
      <c r="O449" s="84">
        <f t="shared" si="44"/>
        <v>317.06572959701242</v>
      </c>
      <c r="P449" s="305">
        <f>O449*10/D449</f>
        <v>4.5609473027901393</v>
      </c>
      <c r="Q449" s="295"/>
    </row>
    <row r="450" spans="3:17" x14ac:dyDescent="0.2">
      <c r="C450" s="283" t="s">
        <v>8</v>
      </c>
      <c r="D450" s="84"/>
      <c r="E450" s="84"/>
      <c r="F450" s="190"/>
      <c r="G450" s="191"/>
      <c r="H450" s="346"/>
      <c r="I450" s="346"/>
      <c r="J450" s="346"/>
      <c r="K450" s="346"/>
      <c r="L450" s="346"/>
      <c r="M450" s="346"/>
      <c r="N450" s="346"/>
      <c r="O450" s="304"/>
      <c r="P450" s="305"/>
      <c r="Q450" s="295"/>
    </row>
    <row r="451" spans="3:17" x14ac:dyDescent="0.2">
      <c r="C451" s="283" t="s">
        <v>9</v>
      </c>
      <c r="D451" s="84"/>
      <c r="E451" s="84"/>
      <c r="F451" s="190"/>
      <c r="G451" s="191"/>
      <c r="H451" s="346"/>
      <c r="I451" s="346"/>
      <c r="J451" s="346"/>
      <c r="K451" s="346"/>
      <c r="L451" s="346"/>
      <c r="M451" s="346"/>
      <c r="N451" s="346"/>
      <c r="O451" s="304"/>
      <c r="P451" s="305"/>
      <c r="Q451" s="295"/>
    </row>
    <row r="452" spans="3:17" x14ac:dyDescent="0.2">
      <c r="C452" s="283" t="s">
        <v>10</v>
      </c>
      <c r="D452" s="84"/>
      <c r="E452" s="84"/>
      <c r="F452" s="190"/>
      <c r="G452" s="191"/>
      <c r="H452" s="346"/>
      <c r="I452" s="346"/>
      <c r="J452" s="346"/>
      <c r="K452" s="346"/>
      <c r="L452" s="346"/>
      <c r="M452" s="346"/>
      <c r="N452" s="346"/>
      <c r="O452" s="304"/>
      <c r="P452" s="305"/>
      <c r="Q452" s="295"/>
    </row>
    <row r="453" spans="3:17" x14ac:dyDescent="0.2">
      <c r="C453" s="284" t="s">
        <v>183</v>
      </c>
      <c r="D453" s="84"/>
      <c r="E453" s="84"/>
      <c r="F453" s="190"/>
      <c r="G453" s="191"/>
      <c r="H453" s="346"/>
      <c r="I453" s="346"/>
      <c r="J453" s="346"/>
      <c r="K453" s="346"/>
      <c r="L453" s="346"/>
      <c r="M453" s="346"/>
      <c r="N453" s="346"/>
      <c r="O453" s="304"/>
      <c r="P453" s="305"/>
      <c r="Q453" s="295"/>
    </row>
    <row r="454" spans="3:17" x14ac:dyDescent="0.2">
      <c r="C454" s="284" t="s">
        <v>11</v>
      </c>
      <c r="D454" s="84"/>
      <c r="E454" s="84"/>
      <c r="F454" s="190"/>
      <c r="G454" s="191"/>
      <c r="H454" s="346"/>
      <c r="I454" s="346"/>
      <c r="J454" s="346"/>
      <c r="K454" s="346"/>
      <c r="L454" s="346"/>
      <c r="M454" s="346"/>
      <c r="N454" s="346"/>
      <c r="O454" s="304"/>
      <c r="P454" s="305"/>
      <c r="Q454" s="295"/>
    </row>
    <row r="455" spans="3:17" x14ac:dyDescent="0.2">
      <c r="C455" s="285" t="s">
        <v>131</v>
      </c>
      <c r="D455" s="84">
        <f t="shared" ref="D455:F455" si="45">D361</f>
        <v>3.0325000000000006</v>
      </c>
      <c r="E455" s="84">
        <f t="shared" si="45"/>
        <v>18</v>
      </c>
      <c r="F455" s="84">
        <f t="shared" si="45"/>
        <v>3</v>
      </c>
      <c r="G455" s="84"/>
      <c r="H455" s="84">
        <f t="shared" ref="H455:O455" si="46">H361</f>
        <v>0</v>
      </c>
      <c r="I455" s="84">
        <f t="shared" si="46"/>
        <v>0</v>
      </c>
      <c r="J455" s="84">
        <f t="shared" si="46"/>
        <v>0</v>
      </c>
      <c r="K455" s="84">
        <f t="shared" si="46"/>
        <v>0</v>
      </c>
      <c r="L455" s="84">
        <f t="shared" si="46"/>
        <v>63.833333333333343</v>
      </c>
      <c r="M455" s="84">
        <f t="shared" si="46"/>
        <v>60.000000005563301</v>
      </c>
      <c r="N455" s="84">
        <f t="shared" si="46"/>
        <v>80.000000010786152</v>
      </c>
      <c r="O455" s="84">
        <f t="shared" si="46"/>
        <v>5.0913481394498481</v>
      </c>
      <c r="P455" s="305">
        <f>O455*10/(D455+D456)</f>
        <v>1.3720661444827739E-2</v>
      </c>
      <c r="Q455" s="301"/>
    </row>
    <row r="456" spans="3:17" x14ac:dyDescent="0.2">
      <c r="C456" s="285" t="s">
        <v>109</v>
      </c>
      <c r="D456" s="84">
        <f t="shared" ref="D456:F456" si="47">D362</f>
        <v>3707.6837507600007</v>
      </c>
      <c r="E456" s="84">
        <f t="shared" si="47"/>
        <v>2976.1075000000001</v>
      </c>
      <c r="F456" s="84">
        <f t="shared" si="47"/>
        <v>15</v>
      </c>
      <c r="G456" s="84"/>
      <c r="H456" s="84">
        <f t="shared" ref="H456:O456" si="48">H362</f>
        <v>0</v>
      </c>
      <c r="I456" s="84">
        <f t="shared" si="48"/>
        <v>0</v>
      </c>
      <c r="J456" s="84">
        <f t="shared" si="48"/>
        <v>0</v>
      </c>
      <c r="K456" s="84">
        <f t="shared" si="48"/>
        <v>0</v>
      </c>
      <c r="L456" s="84">
        <f t="shared" si="48"/>
        <v>58.124999999999993</v>
      </c>
      <c r="M456" s="84">
        <f t="shared" si="48"/>
        <v>50.000000004636078</v>
      </c>
      <c r="N456" s="84">
        <f t="shared" si="48"/>
        <v>70.000000009437883</v>
      </c>
      <c r="O456" s="84">
        <f t="shared" si="48"/>
        <v>2237.2891217071847</v>
      </c>
      <c r="P456" s="305">
        <f>O456*10/(D456+D457)</f>
        <v>6.0341962047021545</v>
      </c>
      <c r="Q456" s="295"/>
    </row>
    <row r="457" spans="3:17" x14ac:dyDescent="0.2">
      <c r="C457" s="285" t="s">
        <v>110</v>
      </c>
      <c r="D457" s="84">
        <f t="shared" ref="D457:F457" si="49">D363</f>
        <v>0</v>
      </c>
      <c r="E457" s="84">
        <f t="shared" si="49"/>
        <v>0</v>
      </c>
      <c r="F457" s="84">
        <f t="shared" si="49"/>
        <v>0</v>
      </c>
      <c r="G457" s="84"/>
      <c r="H457" s="84">
        <f t="shared" ref="H457:O457" si="50">H363</f>
        <v>0</v>
      </c>
      <c r="I457" s="84">
        <f t="shared" si="50"/>
        <v>0</v>
      </c>
      <c r="J457" s="84">
        <f t="shared" si="50"/>
        <v>0</v>
      </c>
      <c r="K457" s="84">
        <f t="shared" si="50"/>
        <v>0</v>
      </c>
      <c r="L457" s="84">
        <f t="shared" si="50"/>
        <v>0</v>
      </c>
      <c r="M457" s="84">
        <f t="shared" si="50"/>
        <v>0</v>
      </c>
      <c r="N457" s="84">
        <f t="shared" si="50"/>
        <v>0</v>
      </c>
      <c r="O457" s="84">
        <f t="shared" si="50"/>
        <v>0</v>
      </c>
      <c r="P457" s="305"/>
      <c r="Q457" s="295"/>
    </row>
    <row r="458" spans="3:17" x14ac:dyDescent="0.2">
      <c r="C458" s="288" t="s">
        <v>235</v>
      </c>
      <c r="D458" s="84">
        <f t="shared" ref="D458:F458" si="51">D364</f>
        <v>0</v>
      </c>
      <c r="E458" s="84">
        <f t="shared" si="51"/>
        <v>0</v>
      </c>
      <c r="F458" s="84">
        <f t="shared" si="51"/>
        <v>0</v>
      </c>
      <c r="G458" s="84"/>
      <c r="H458" s="84">
        <f t="shared" ref="H458:O458" si="52">H364</f>
        <v>0</v>
      </c>
      <c r="I458" s="84">
        <f t="shared" si="52"/>
        <v>0</v>
      </c>
      <c r="J458" s="84">
        <f t="shared" si="52"/>
        <v>0</v>
      </c>
      <c r="K458" s="84">
        <f t="shared" si="52"/>
        <v>0</v>
      </c>
      <c r="L458" s="84">
        <f t="shared" si="52"/>
        <v>0</v>
      </c>
      <c r="M458" s="84">
        <f t="shared" si="52"/>
        <v>0</v>
      </c>
      <c r="N458" s="84">
        <f t="shared" si="52"/>
        <v>0</v>
      </c>
      <c r="O458" s="84">
        <f t="shared" si="52"/>
        <v>0</v>
      </c>
      <c r="P458" s="305"/>
      <c r="Q458" s="295"/>
    </row>
    <row r="459" spans="3:17" x14ac:dyDescent="0.2">
      <c r="C459" s="285" t="s">
        <v>12</v>
      </c>
      <c r="D459" s="84">
        <f t="shared" ref="D459:F459" si="53">D365</f>
        <v>368.46732363129854</v>
      </c>
      <c r="E459" s="84">
        <f t="shared" si="53"/>
        <v>146</v>
      </c>
      <c r="F459" s="84">
        <f t="shared" si="53"/>
        <v>10</v>
      </c>
      <c r="G459" s="84"/>
      <c r="H459" s="84">
        <f t="shared" ref="H459:O459" si="54">H365</f>
        <v>0</v>
      </c>
      <c r="I459" s="84">
        <f t="shared" si="54"/>
        <v>0</v>
      </c>
      <c r="J459" s="84">
        <f t="shared" si="54"/>
        <v>0</v>
      </c>
      <c r="K459" s="84">
        <f t="shared" si="54"/>
        <v>0</v>
      </c>
      <c r="L459" s="84">
        <f t="shared" si="54"/>
        <v>85.664404038413764</v>
      </c>
      <c r="M459" s="84">
        <f t="shared" si="54"/>
        <v>80.971850908709314</v>
      </c>
      <c r="N459" s="84">
        <f t="shared" si="54"/>
        <v>100</v>
      </c>
      <c r="O459" s="84">
        <f t="shared" si="54"/>
        <v>180.99150130337205</v>
      </c>
      <c r="P459" s="305">
        <f>O459*10/(D459+D460)</f>
        <v>3.7617325440752123</v>
      </c>
      <c r="Q459" s="295"/>
    </row>
    <row r="460" spans="3:17" x14ac:dyDescent="0.2">
      <c r="C460" s="285" t="s">
        <v>111</v>
      </c>
      <c r="D460" s="84">
        <f t="shared" ref="D460:F460" si="55">D366</f>
        <v>112.6713516539407</v>
      </c>
      <c r="E460" s="84">
        <f t="shared" si="55"/>
        <v>32.5</v>
      </c>
      <c r="F460" s="84">
        <f t="shared" si="55"/>
        <v>2</v>
      </c>
      <c r="G460" s="84"/>
      <c r="H460" s="84">
        <f t="shared" ref="H460:O460" si="56">H366</f>
        <v>0</v>
      </c>
      <c r="I460" s="84">
        <f t="shared" si="56"/>
        <v>0</v>
      </c>
      <c r="J460" s="84">
        <f t="shared" si="56"/>
        <v>0</v>
      </c>
      <c r="K460" s="84">
        <f t="shared" si="56"/>
        <v>0</v>
      </c>
      <c r="L460" s="84">
        <f t="shared" si="56"/>
        <v>100.00000000000004</v>
      </c>
      <c r="M460" s="84">
        <f t="shared" si="56"/>
        <v>99.99999999578948</v>
      </c>
      <c r="N460" s="84">
        <f t="shared" si="56"/>
        <v>100</v>
      </c>
      <c r="O460" s="84">
        <f t="shared" si="56"/>
        <v>52.061853794100699</v>
      </c>
      <c r="P460" s="305">
        <f>O460*10/(D460+D461)</f>
        <v>4.6206824565310711</v>
      </c>
      <c r="Q460" s="295"/>
    </row>
    <row r="461" spans="3:17" x14ac:dyDescent="0.2">
      <c r="C461" s="285" t="s">
        <v>229</v>
      </c>
      <c r="D461" s="84"/>
      <c r="E461" s="84">
        <f>'[7]7|Total Rev Current'!J970</f>
        <v>0</v>
      </c>
      <c r="F461" s="190">
        <f>'[7]7|Total Rev Current'!D970</f>
        <v>0</v>
      </c>
      <c r="G461" s="87"/>
      <c r="H461" s="346"/>
      <c r="I461" s="346"/>
      <c r="J461" s="346"/>
      <c r="K461" s="346"/>
      <c r="L461" s="346"/>
      <c r="M461" s="346"/>
      <c r="N461" s="346"/>
      <c r="O461" s="84"/>
      <c r="P461" s="85"/>
      <c r="Q461" s="306"/>
    </row>
    <row r="462" spans="3:17" x14ac:dyDescent="0.2">
      <c r="C462" s="285" t="s">
        <v>13</v>
      </c>
      <c r="D462" s="84"/>
      <c r="E462" s="84">
        <f>'[7]7|Total Rev Current'!J971</f>
        <v>0</v>
      </c>
      <c r="F462" s="190">
        <f>'[7]7|Total Rev Current'!D971</f>
        <v>0</v>
      </c>
      <c r="G462" s="87"/>
      <c r="H462" s="84"/>
      <c r="I462" s="77"/>
      <c r="J462" s="77"/>
      <c r="K462" s="85"/>
      <c r="L462" s="84"/>
      <c r="M462" s="77"/>
      <c r="N462" s="85"/>
      <c r="O462" s="84"/>
      <c r="P462" s="85"/>
      <c r="Q462" s="301"/>
    </row>
    <row r="463" spans="3:17" x14ac:dyDescent="0.2">
      <c r="C463" s="285" t="s">
        <v>5</v>
      </c>
      <c r="D463" s="84"/>
      <c r="E463" s="84">
        <f>'[7]7|Total Rev Current'!J972</f>
        <v>0</v>
      </c>
      <c r="F463" s="190">
        <f>'[7]7|Total Rev Current'!D972</f>
        <v>0</v>
      </c>
      <c r="G463" s="87"/>
      <c r="H463" s="87"/>
      <c r="I463" s="88"/>
      <c r="J463" s="88"/>
      <c r="K463" s="89"/>
      <c r="L463" s="87"/>
      <c r="M463" s="88"/>
      <c r="N463" s="89"/>
      <c r="O463" s="84"/>
      <c r="P463" s="85"/>
      <c r="Q463" s="301"/>
    </row>
    <row r="464" spans="3:17" x14ac:dyDescent="0.2">
      <c r="C464" s="279"/>
      <c r="D464" s="84"/>
      <c r="E464" s="84"/>
      <c r="F464" s="190"/>
      <c r="G464" s="87"/>
      <c r="H464" s="87"/>
      <c r="I464" s="88"/>
      <c r="J464" s="88"/>
      <c r="K464" s="89"/>
      <c r="L464" s="87"/>
      <c r="M464" s="88"/>
      <c r="N464" s="89"/>
      <c r="O464" s="84"/>
      <c r="P464" s="85"/>
      <c r="Q464" s="301"/>
    </row>
    <row r="465" spans="3:17" x14ac:dyDescent="0.2">
      <c r="C465" s="279">
        <f>'1| New Consumer Categories'!$K$40</f>
        <v>0</v>
      </c>
      <c r="D465" s="84"/>
      <c r="E465" s="87"/>
      <c r="F465" s="190"/>
      <c r="G465" s="87"/>
      <c r="H465" s="87"/>
      <c r="I465" s="88"/>
      <c r="J465" s="88"/>
      <c r="K465" s="89"/>
      <c r="L465" s="87"/>
      <c r="M465" s="88"/>
      <c r="N465" s="89"/>
      <c r="O465" s="84"/>
      <c r="P465" s="85"/>
      <c r="Q465" s="301"/>
    </row>
    <row r="466" spans="3:17" x14ac:dyDescent="0.2">
      <c r="C466" s="279">
        <f>'1| New Consumer Categories'!$K$41</f>
        <v>0</v>
      </c>
      <c r="D466" s="84"/>
      <c r="E466" s="87"/>
      <c r="F466" s="190"/>
      <c r="G466" s="87"/>
      <c r="H466" s="87"/>
      <c r="I466" s="88"/>
      <c r="J466" s="88"/>
      <c r="K466" s="89"/>
      <c r="L466" s="87"/>
      <c r="M466" s="88"/>
      <c r="N466" s="89"/>
      <c r="O466" s="84"/>
      <c r="P466" s="85"/>
      <c r="Q466" s="301"/>
    </row>
    <row r="467" spans="3:17" x14ac:dyDescent="0.2">
      <c r="C467" s="279">
        <f>'1| New Consumer Categories'!$K$42</f>
        <v>0</v>
      </c>
      <c r="D467" s="84"/>
      <c r="E467" s="87"/>
      <c r="F467" s="190"/>
      <c r="G467" s="87"/>
      <c r="H467" s="87"/>
      <c r="I467" s="88"/>
      <c r="J467" s="88"/>
      <c r="K467" s="89"/>
      <c r="L467" s="87"/>
      <c r="M467" s="88"/>
      <c r="N467" s="89"/>
      <c r="O467" s="84"/>
      <c r="P467" s="85"/>
      <c r="Q467" s="301"/>
    </row>
    <row r="468" spans="3:17" x14ac:dyDescent="0.2">
      <c r="C468" s="279">
        <f>'1| New Consumer Categories'!$K$43</f>
        <v>0</v>
      </c>
      <c r="D468" s="84"/>
      <c r="E468" s="87"/>
      <c r="F468" s="190"/>
      <c r="G468" s="87"/>
      <c r="H468" s="87"/>
      <c r="I468" s="88"/>
      <c r="J468" s="88"/>
      <c r="K468" s="89"/>
      <c r="L468" s="87"/>
      <c r="M468" s="88"/>
      <c r="N468" s="89"/>
      <c r="O468" s="84"/>
      <c r="P468" s="85"/>
      <c r="Q468" s="301"/>
    </row>
    <row r="469" spans="3:17" x14ac:dyDescent="0.2">
      <c r="C469" s="279">
        <f>'1| New Consumer Categories'!$K$44</f>
        <v>0</v>
      </c>
      <c r="D469" s="84"/>
      <c r="E469" s="87"/>
      <c r="F469" s="190"/>
      <c r="G469" s="87"/>
      <c r="H469" s="87"/>
      <c r="I469" s="88"/>
      <c r="J469" s="88"/>
      <c r="K469" s="89"/>
      <c r="L469" s="87"/>
      <c r="M469" s="88"/>
      <c r="N469" s="89"/>
      <c r="O469" s="84"/>
      <c r="P469" s="85"/>
      <c r="Q469" s="301"/>
    </row>
    <row r="470" spans="3:17" x14ac:dyDescent="0.2">
      <c r="C470" s="279">
        <f>'1| New Consumer Categories'!$K$45</f>
        <v>0</v>
      </c>
      <c r="D470" s="84"/>
      <c r="E470" s="87"/>
      <c r="F470" s="190"/>
      <c r="G470" s="87"/>
      <c r="H470" s="87"/>
      <c r="I470" s="88"/>
      <c r="J470" s="88"/>
      <c r="K470" s="89"/>
      <c r="L470" s="87"/>
      <c r="M470" s="88"/>
      <c r="N470" s="89"/>
      <c r="O470" s="84"/>
      <c r="P470" s="85"/>
      <c r="Q470" s="301"/>
    </row>
    <row r="471" spans="3:17" ht="12" thickBot="1" x14ac:dyDescent="0.25">
      <c r="C471" s="30" t="s">
        <v>3</v>
      </c>
      <c r="D471" s="31">
        <f>SUM(D385,D404,D426,D448)</f>
        <v>19249.111258756566</v>
      </c>
      <c r="E471" s="31">
        <f>SUM(E385,E404,E426,E448)</f>
        <v>13516.970131159072</v>
      </c>
      <c r="F471" s="95">
        <f>SUM(F385,F404,F426,F448)</f>
        <v>4959733</v>
      </c>
      <c r="G471" s="31">
        <f>SUM(G385,G404,G426,G448)</f>
        <v>0</v>
      </c>
      <c r="H471" s="105"/>
      <c r="I471" s="106"/>
      <c r="J471" s="106"/>
      <c r="K471" s="107"/>
      <c r="L471" s="302"/>
      <c r="M471" s="108"/>
      <c r="N471" s="303"/>
      <c r="O471" s="31">
        <f>SUM(O385,O404,O426,O448)</f>
        <v>12255.405500226518</v>
      </c>
      <c r="P471" s="303">
        <f>O471*10/D471</f>
        <v>6.3667383576742749</v>
      </c>
      <c r="Q471" s="301"/>
    </row>
    <row r="476" spans="3:17" ht="12" thickBot="1" x14ac:dyDescent="0.25">
      <c r="C476" s="10" t="str">
        <f>Index!$G$43</f>
        <v>FY 2018-19</v>
      </c>
    </row>
    <row r="477" spans="3:17" x14ac:dyDescent="0.2">
      <c r="C477" s="392" t="s">
        <v>17</v>
      </c>
      <c r="D477" s="377" t="s">
        <v>91</v>
      </c>
      <c r="E477" s="378"/>
      <c r="F477" s="399" t="s">
        <v>54</v>
      </c>
      <c r="G477" s="365" t="s">
        <v>51</v>
      </c>
      <c r="H477" s="377" t="s">
        <v>83</v>
      </c>
      <c r="I477" s="397"/>
      <c r="J477" s="397"/>
      <c r="K477" s="378"/>
      <c r="L477" s="377" t="s">
        <v>88</v>
      </c>
      <c r="M477" s="397"/>
      <c r="N477" s="378"/>
      <c r="O477" s="377" t="s">
        <v>133</v>
      </c>
      <c r="P477" s="378" t="s">
        <v>134</v>
      </c>
      <c r="Q477" s="391" t="s">
        <v>102</v>
      </c>
    </row>
    <row r="478" spans="3:17" ht="45.75" thickBot="1" x14ac:dyDescent="0.25">
      <c r="C478" s="393"/>
      <c r="D478" s="13" t="s">
        <v>70</v>
      </c>
      <c r="E478" s="14" t="s">
        <v>71</v>
      </c>
      <c r="F478" s="400"/>
      <c r="G478" s="389"/>
      <c r="H478" s="15" t="s">
        <v>84</v>
      </c>
      <c r="I478" s="16" t="s">
        <v>85</v>
      </c>
      <c r="J478" s="16" t="s">
        <v>86</v>
      </c>
      <c r="K478" s="17" t="s">
        <v>87</v>
      </c>
      <c r="L478" s="15" t="s">
        <v>52</v>
      </c>
      <c r="M478" s="16" t="s">
        <v>89</v>
      </c>
      <c r="N478" s="17" t="s">
        <v>90</v>
      </c>
      <c r="O478" s="401"/>
      <c r="P478" s="394"/>
      <c r="Q478" s="391"/>
    </row>
    <row r="479" spans="3:17" x14ac:dyDescent="0.2">
      <c r="C479" s="19" t="s">
        <v>4</v>
      </c>
      <c r="D479" s="20">
        <f>SUM(D480:D497)</f>
        <v>11602.489578524139</v>
      </c>
      <c r="E479" s="20">
        <f>SUM(E480:E497)</f>
        <v>9156.6796710028229</v>
      </c>
      <c r="F479" s="92">
        <f>SUM(F480:F497)</f>
        <v>4957064</v>
      </c>
      <c r="G479" s="293">
        <f>SUM(G480:G497)</f>
        <v>0</v>
      </c>
      <c r="H479" s="96"/>
      <c r="I479" s="97"/>
      <c r="J479" s="97"/>
      <c r="K479" s="98"/>
      <c r="L479" s="96"/>
      <c r="M479" s="97"/>
      <c r="N479" s="98"/>
      <c r="O479" s="20">
        <f>SUM(O480:O497)</f>
        <v>7895.864376018636</v>
      </c>
      <c r="P479" s="98"/>
      <c r="Q479" s="355">
        <f>O479-O385</f>
        <v>0</v>
      </c>
    </row>
    <row r="480" spans="3:17" x14ac:dyDescent="0.2">
      <c r="C480" s="277" t="s">
        <v>103</v>
      </c>
      <c r="D480" s="84">
        <f>D386</f>
        <v>3194.6091177214876</v>
      </c>
      <c r="E480" s="84">
        <f t="shared" ref="E480:O480" si="57">E386</f>
        <v>2953.6453093710247</v>
      </c>
      <c r="F480" s="84">
        <f t="shared" si="57"/>
        <v>3344817</v>
      </c>
      <c r="G480" s="84">
        <f t="shared" si="57"/>
        <v>0</v>
      </c>
      <c r="H480" s="84">
        <f t="shared" si="57"/>
        <v>25.959213019062467</v>
      </c>
      <c r="I480" s="84">
        <f t="shared" si="57"/>
        <v>17.937288878974496</v>
      </c>
      <c r="J480" s="84">
        <f t="shared" si="57"/>
        <v>26.372473133994589</v>
      </c>
      <c r="K480" s="84">
        <f t="shared" si="57"/>
        <v>26.248796955534438</v>
      </c>
      <c r="L480" s="84">
        <f>L386</f>
        <v>62.017543859649138</v>
      </c>
      <c r="M480" s="84">
        <f t="shared" si="57"/>
        <v>93.172581465191769</v>
      </c>
      <c r="N480" s="84">
        <f t="shared" si="57"/>
        <v>100</v>
      </c>
      <c r="O480" s="84">
        <f t="shared" si="57"/>
        <v>2349.6972702806629</v>
      </c>
      <c r="P480" s="305">
        <f>O480*10/(D480+D481)</f>
        <v>6.0610664395511193</v>
      </c>
      <c r="Q480" s="301"/>
    </row>
    <row r="481" spans="3:17" x14ac:dyDescent="0.2">
      <c r="C481" s="277" t="s">
        <v>104</v>
      </c>
      <c r="D481" s="84">
        <f t="shared" ref="D481:O488" si="58">D387</f>
        <v>682.09689386065997</v>
      </c>
      <c r="E481" s="84">
        <f t="shared" si="58"/>
        <v>722.84273947812926</v>
      </c>
      <c r="F481" s="84">
        <f t="shared" si="58"/>
        <v>333467</v>
      </c>
      <c r="G481" s="84">
        <f t="shared" si="58"/>
        <v>0</v>
      </c>
      <c r="H481" s="84">
        <f t="shared" si="58"/>
        <v>5.542680783431428</v>
      </c>
      <c r="I481" s="84">
        <f t="shared" si="58"/>
        <v>5.5259694707769151</v>
      </c>
      <c r="J481" s="84">
        <f t="shared" si="58"/>
        <v>8.1246102680635595</v>
      </c>
      <c r="K481" s="84">
        <f t="shared" si="58"/>
        <v>7.6609034039366861</v>
      </c>
      <c r="L481" s="84">
        <f t="shared" si="58"/>
        <v>45.370370370370395</v>
      </c>
      <c r="M481" s="84">
        <f t="shared" si="58"/>
        <v>98.34883599103577</v>
      </c>
      <c r="N481" s="84">
        <f t="shared" si="58"/>
        <v>100</v>
      </c>
      <c r="O481" s="84">
        <f t="shared" si="58"/>
        <v>576.48673815352527</v>
      </c>
      <c r="P481" s="305">
        <f t="shared" ref="P481:P488" si="59">O481*10/(D481+D482)</f>
        <v>6.0911795185753848</v>
      </c>
      <c r="Q481" s="301"/>
    </row>
    <row r="482" spans="3:17" x14ac:dyDescent="0.2">
      <c r="C482" s="277" t="s">
        <v>105</v>
      </c>
      <c r="D482" s="84">
        <f t="shared" si="58"/>
        <v>264.33185018718399</v>
      </c>
      <c r="E482" s="84">
        <f t="shared" si="58"/>
        <v>590.87726486395206</v>
      </c>
      <c r="F482" s="84">
        <f t="shared" si="58"/>
        <v>20922</v>
      </c>
      <c r="G482" s="84">
        <f t="shared" si="58"/>
        <v>0</v>
      </c>
      <c r="H482" s="84">
        <f t="shared" si="58"/>
        <v>2.1479456652982125</v>
      </c>
      <c r="I482" s="84">
        <f t="shared" si="58"/>
        <v>1.7095563608723507</v>
      </c>
      <c r="J482" s="84">
        <f t="shared" si="58"/>
        <v>2.5134918382790303</v>
      </c>
      <c r="K482" s="84">
        <f t="shared" si="58"/>
        <v>2.3700359210249649</v>
      </c>
      <c r="L482" s="84">
        <f t="shared" si="58"/>
        <v>56.833029456626114</v>
      </c>
      <c r="M482" s="84">
        <f t="shared" si="58"/>
        <v>98.348835991035756</v>
      </c>
      <c r="N482" s="84">
        <f t="shared" si="58"/>
        <v>100</v>
      </c>
      <c r="O482" s="84">
        <f t="shared" si="58"/>
        <v>191.70810232566333</v>
      </c>
      <c r="P482" s="305">
        <f t="shared" si="59"/>
        <v>7.0412912971281889</v>
      </c>
      <c r="Q482" s="301"/>
    </row>
    <row r="483" spans="3:17" x14ac:dyDescent="0.2">
      <c r="C483" s="277" t="s">
        <v>106</v>
      </c>
      <c r="D483" s="84">
        <f t="shared" si="58"/>
        <v>7.9308559500440063</v>
      </c>
      <c r="E483" s="84">
        <f t="shared" si="58"/>
        <v>15.039883994061626</v>
      </c>
      <c r="F483" s="84">
        <f t="shared" si="58"/>
        <v>5263</v>
      </c>
      <c r="G483" s="84">
        <f t="shared" si="58"/>
        <v>0</v>
      </c>
      <c r="H483" s="84">
        <f t="shared" si="58"/>
        <v>6.444568691944752E-2</v>
      </c>
      <c r="I483" s="84">
        <f t="shared" si="58"/>
        <v>4.4060307912008406E-2</v>
      </c>
      <c r="J483" s="84">
        <f t="shared" si="58"/>
        <v>6.4780095505235752E-2</v>
      </c>
      <c r="K483" s="84">
        <f t="shared" si="58"/>
        <v>5.3585174884466451E-2</v>
      </c>
      <c r="L483" s="84">
        <f t="shared" si="58"/>
        <v>62.037389168413767</v>
      </c>
      <c r="M483" s="84">
        <f t="shared" si="58"/>
        <v>96.995091830913793</v>
      </c>
      <c r="N483" s="84">
        <f t="shared" si="58"/>
        <v>86.517936718272765</v>
      </c>
      <c r="O483" s="84">
        <f t="shared" si="58"/>
        <v>5.4812935966765641</v>
      </c>
      <c r="P483" s="305">
        <f t="shared" si="59"/>
        <v>7.7247689154636796E-3</v>
      </c>
      <c r="Q483" s="301"/>
    </row>
    <row r="484" spans="3:17" x14ac:dyDescent="0.2">
      <c r="C484" s="277" t="s">
        <v>232</v>
      </c>
      <c r="D484" s="84">
        <f t="shared" si="58"/>
        <v>7087.8070964228</v>
      </c>
      <c r="E484" s="84">
        <f t="shared" si="58"/>
        <v>4639.8190785200004</v>
      </c>
      <c r="F484" s="84">
        <f t="shared" si="58"/>
        <v>1174306</v>
      </c>
      <c r="G484" s="84">
        <f t="shared" si="58"/>
        <v>0</v>
      </c>
      <c r="H484" s="84">
        <f t="shared" si="58"/>
        <v>57.595119613661318</v>
      </c>
      <c r="I484" s="84">
        <f t="shared" si="58"/>
        <v>62.111522733647675</v>
      </c>
      <c r="J484" s="84">
        <f t="shared" si="58"/>
        <v>50.733371868100974</v>
      </c>
      <c r="K484" s="84">
        <f t="shared" si="58"/>
        <v>47.837797557538167</v>
      </c>
      <c r="L484" s="84">
        <f t="shared" si="58"/>
        <v>75.5</v>
      </c>
      <c r="M484" s="84">
        <f t="shared" si="58"/>
        <v>98.348835991035742</v>
      </c>
      <c r="N484" s="84">
        <f t="shared" si="58"/>
        <v>100</v>
      </c>
      <c r="O484" s="84">
        <f t="shared" si="58"/>
        <v>4530.1982713510379</v>
      </c>
      <c r="P484" s="305">
        <f t="shared" si="59"/>
        <v>6.391537198631462</v>
      </c>
      <c r="Q484" s="301"/>
    </row>
    <row r="485" spans="3:17" x14ac:dyDescent="0.2">
      <c r="C485" s="278" t="s">
        <v>233</v>
      </c>
      <c r="D485" s="84">
        <f t="shared" si="58"/>
        <v>0</v>
      </c>
      <c r="E485" s="84">
        <f t="shared" si="58"/>
        <v>0</v>
      </c>
      <c r="F485" s="84">
        <f t="shared" si="58"/>
        <v>0</v>
      </c>
      <c r="G485" s="84">
        <f t="shared" si="58"/>
        <v>0</v>
      </c>
      <c r="H485" s="84">
        <f t="shared" si="58"/>
        <v>0</v>
      </c>
      <c r="I485" s="84">
        <f t="shared" si="58"/>
        <v>0</v>
      </c>
      <c r="J485" s="84">
        <f t="shared" si="58"/>
        <v>0</v>
      </c>
      <c r="K485" s="84">
        <f t="shared" si="58"/>
        <v>0</v>
      </c>
      <c r="L485" s="84">
        <f t="shared" si="58"/>
        <v>0</v>
      </c>
      <c r="M485" s="84">
        <f t="shared" si="58"/>
        <v>0</v>
      </c>
      <c r="N485" s="84">
        <f t="shared" si="58"/>
        <v>0</v>
      </c>
      <c r="O485" s="84">
        <f t="shared" si="58"/>
        <v>0</v>
      </c>
      <c r="P485" s="305">
        <f t="shared" si="59"/>
        <v>0</v>
      </c>
      <c r="Q485" s="301"/>
    </row>
    <row r="486" spans="3:17" x14ac:dyDescent="0.2">
      <c r="C486" s="277" t="s">
        <v>107</v>
      </c>
      <c r="D486" s="84">
        <f t="shared" si="58"/>
        <v>317.10005558390816</v>
      </c>
      <c r="E486" s="84">
        <f t="shared" si="58"/>
        <v>186.00334552963142</v>
      </c>
      <c r="F486" s="84">
        <f t="shared" si="58"/>
        <v>56494</v>
      </c>
      <c r="G486" s="84">
        <f t="shared" si="58"/>
        <v>0</v>
      </c>
      <c r="H486" s="84">
        <f t="shared" si="58"/>
        <v>2.576737118039139</v>
      </c>
      <c r="I486" s="84">
        <f t="shared" si="58"/>
        <v>2.0892853371340814</v>
      </c>
      <c r="J486" s="84">
        <f t="shared" si="58"/>
        <v>1.706551140308344</v>
      </c>
      <c r="K486" s="84">
        <f t="shared" si="58"/>
        <v>2.2528111763882488</v>
      </c>
      <c r="L486" s="84">
        <f t="shared" si="58"/>
        <v>50.208333333333321</v>
      </c>
      <c r="M486" s="84">
        <f t="shared" si="58"/>
        <v>56.564077762838913</v>
      </c>
      <c r="N486" s="84">
        <f t="shared" si="58"/>
        <v>80.519213135570226</v>
      </c>
      <c r="O486" s="84">
        <f t="shared" si="58"/>
        <v>209.49951478937211</v>
      </c>
      <c r="P486" s="305">
        <f t="shared" si="59"/>
        <v>5.7285105236171452</v>
      </c>
      <c r="Q486" s="301"/>
    </row>
    <row r="487" spans="3:17" x14ac:dyDescent="0.2">
      <c r="C487" s="277" t="s">
        <v>234</v>
      </c>
      <c r="D487" s="84">
        <f t="shared" si="58"/>
        <v>48.613708798055725</v>
      </c>
      <c r="E487" s="84">
        <f t="shared" si="58"/>
        <v>48.452049246025894</v>
      </c>
      <c r="F487" s="84">
        <f t="shared" si="58"/>
        <v>21795</v>
      </c>
      <c r="G487" s="84">
        <f t="shared" si="58"/>
        <v>0</v>
      </c>
      <c r="H487" s="84">
        <f t="shared" si="58"/>
        <v>0.39503224833825235</v>
      </c>
      <c r="I487" s="84">
        <f t="shared" si="58"/>
        <v>0.32030240041571972</v>
      </c>
      <c r="J487" s="84">
        <f t="shared" si="58"/>
        <v>0.26162650785782399</v>
      </c>
      <c r="K487" s="84">
        <f t="shared" si="58"/>
        <v>0.34537208233621441</v>
      </c>
      <c r="L487" s="84">
        <f t="shared" si="58"/>
        <v>50.208333333333336</v>
      </c>
      <c r="M487" s="84">
        <f t="shared" si="58"/>
        <v>56.564077762838913</v>
      </c>
      <c r="N487" s="84">
        <f t="shared" si="58"/>
        <v>80.519213135570226</v>
      </c>
      <c r="O487" s="84">
        <f t="shared" si="58"/>
        <v>32.793185521697716</v>
      </c>
      <c r="P487" s="305">
        <f t="shared" si="59"/>
        <v>6.7456662600918982</v>
      </c>
      <c r="Q487" s="301"/>
    </row>
    <row r="488" spans="3:17" x14ac:dyDescent="0.2">
      <c r="C488" s="277" t="s">
        <v>108</v>
      </c>
      <c r="D488" s="84">
        <f t="shared" si="58"/>
        <v>0</v>
      </c>
      <c r="E488" s="84">
        <f t="shared" si="58"/>
        <v>0</v>
      </c>
      <c r="F488" s="84">
        <f t="shared" si="58"/>
        <v>0</v>
      </c>
      <c r="G488" s="84">
        <f t="shared" si="58"/>
        <v>0</v>
      </c>
      <c r="H488" s="84">
        <f t="shared" si="58"/>
        <v>0</v>
      </c>
      <c r="I488" s="84">
        <f t="shared" si="58"/>
        <v>0</v>
      </c>
      <c r="J488" s="84">
        <f t="shared" si="58"/>
        <v>0</v>
      </c>
      <c r="K488" s="84">
        <f t="shared" si="58"/>
        <v>0</v>
      </c>
      <c r="L488" s="84">
        <f t="shared" si="58"/>
        <v>0</v>
      </c>
      <c r="M488" s="84">
        <f t="shared" si="58"/>
        <v>0</v>
      </c>
      <c r="N488" s="84">
        <f t="shared" si="58"/>
        <v>0</v>
      </c>
      <c r="O488" s="84">
        <f t="shared" si="58"/>
        <v>0</v>
      </c>
      <c r="P488" s="305" t="e">
        <f t="shared" si="59"/>
        <v>#DIV/0!</v>
      </c>
      <c r="Q488" s="306"/>
    </row>
    <row r="489" spans="3:17" x14ac:dyDescent="0.2">
      <c r="C489" s="279"/>
      <c r="D489" s="84"/>
      <c r="E489" s="84"/>
      <c r="F489" s="190"/>
      <c r="G489" s="294"/>
      <c r="H489" s="84"/>
      <c r="I489" s="77"/>
      <c r="J489" s="77"/>
      <c r="K489" s="85"/>
      <c r="L489" s="84"/>
      <c r="M489" s="77"/>
      <c r="N489" s="85"/>
      <c r="O489" s="84"/>
      <c r="P489" s="85"/>
      <c r="Q489" s="306"/>
    </row>
    <row r="490" spans="3:17" x14ac:dyDescent="0.2">
      <c r="C490" s="279"/>
      <c r="D490" s="84"/>
      <c r="E490" s="84"/>
      <c r="F490" s="190"/>
      <c r="G490" s="294"/>
      <c r="H490" s="84"/>
      <c r="I490" s="77"/>
      <c r="J490" s="77"/>
      <c r="K490" s="85"/>
      <c r="L490" s="84"/>
      <c r="M490" s="77"/>
      <c r="N490" s="85"/>
      <c r="O490" s="84"/>
      <c r="P490" s="85"/>
      <c r="Q490" s="306"/>
    </row>
    <row r="491" spans="3:17" x14ac:dyDescent="0.2">
      <c r="C491" s="279"/>
      <c r="D491" s="84"/>
      <c r="E491" s="84"/>
      <c r="F491" s="190"/>
      <c r="G491" s="294"/>
      <c r="H491" s="84"/>
      <c r="I491" s="77"/>
      <c r="J491" s="77"/>
      <c r="K491" s="85"/>
      <c r="L491" s="84"/>
      <c r="M491" s="77"/>
      <c r="N491" s="85"/>
      <c r="O491" s="84"/>
      <c r="P491" s="85"/>
      <c r="Q491" s="306"/>
    </row>
    <row r="492" spans="3:17" x14ac:dyDescent="0.2">
      <c r="C492" s="279"/>
      <c r="D492" s="84"/>
      <c r="E492" s="84"/>
      <c r="F492" s="190"/>
      <c r="G492" s="294"/>
      <c r="H492" s="84"/>
      <c r="I492" s="77"/>
      <c r="J492" s="77"/>
      <c r="K492" s="85"/>
      <c r="L492" s="84"/>
      <c r="M492" s="77"/>
      <c r="N492" s="85"/>
      <c r="O492" s="84"/>
      <c r="P492" s="85"/>
      <c r="Q492" s="306"/>
    </row>
    <row r="493" spans="3:17" x14ac:dyDescent="0.2">
      <c r="C493" s="279"/>
      <c r="D493" s="84"/>
      <c r="E493" s="84"/>
      <c r="F493" s="190"/>
      <c r="G493" s="294"/>
      <c r="H493" s="84"/>
      <c r="I493" s="77"/>
      <c r="J493" s="77"/>
      <c r="K493" s="85"/>
      <c r="L493" s="84"/>
      <c r="M493" s="77"/>
      <c r="N493" s="85"/>
      <c r="O493" s="84"/>
      <c r="P493" s="85"/>
      <c r="Q493" s="306"/>
    </row>
    <row r="494" spans="3:17" x14ac:dyDescent="0.2">
      <c r="C494" s="279"/>
      <c r="D494" s="84"/>
      <c r="E494" s="84"/>
      <c r="F494" s="190"/>
      <c r="G494" s="294"/>
      <c r="H494" s="84"/>
      <c r="I494" s="77"/>
      <c r="J494" s="77"/>
      <c r="K494" s="85"/>
      <c r="L494" s="84"/>
      <c r="M494" s="77"/>
      <c r="N494" s="85"/>
      <c r="O494" s="84"/>
      <c r="P494" s="85"/>
      <c r="Q494" s="306"/>
    </row>
    <row r="495" spans="3:17" x14ac:dyDescent="0.2">
      <c r="C495" s="279"/>
      <c r="D495" s="84"/>
      <c r="E495" s="84"/>
      <c r="F495" s="190"/>
      <c r="G495" s="294"/>
      <c r="H495" s="84"/>
      <c r="I495" s="77"/>
      <c r="J495" s="77"/>
      <c r="K495" s="85"/>
      <c r="L495" s="84"/>
      <c r="M495" s="77"/>
      <c r="N495" s="85"/>
      <c r="O495" s="84"/>
      <c r="P495" s="85"/>
      <c r="Q495" s="306"/>
    </row>
    <row r="496" spans="3:17" x14ac:dyDescent="0.2">
      <c r="C496" s="279"/>
      <c r="D496" s="84"/>
      <c r="E496" s="84"/>
      <c r="F496" s="190"/>
      <c r="G496" s="294"/>
      <c r="H496" s="84"/>
      <c r="I496" s="77"/>
      <c r="J496" s="77"/>
      <c r="K496" s="85"/>
      <c r="L496" s="84"/>
      <c r="M496" s="77"/>
      <c r="N496" s="85"/>
      <c r="O496" s="84"/>
      <c r="P496" s="85"/>
      <c r="Q496" s="306"/>
    </row>
    <row r="497" spans="3:17" x14ac:dyDescent="0.2">
      <c r="C497" s="279"/>
      <c r="D497" s="84"/>
      <c r="E497" s="84"/>
      <c r="F497" s="190"/>
      <c r="G497" s="294"/>
      <c r="H497" s="84"/>
      <c r="I497" s="77"/>
      <c r="J497" s="77"/>
      <c r="K497" s="85"/>
      <c r="L497" s="84"/>
      <c r="M497" s="77"/>
      <c r="N497" s="85"/>
      <c r="O497" s="84"/>
      <c r="P497" s="85"/>
      <c r="Q497" s="306"/>
    </row>
    <row r="498" spans="3:17" x14ac:dyDescent="0.2">
      <c r="C498" s="25" t="s">
        <v>6</v>
      </c>
      <c r="D498" s="26">
        <f>SUM(D499:D519)</f>
        <v>1989.8391771176546</v>
      </c>
      <c r="E498" s="26">
        <f>SUM(E499:E519)</f>
        <v>737.31046015624997</v>
      </c>
      <c r="F498" s="91">
        <f>SUM(F499:F519)</f>
        <v>2531</v>
      </c>
      <c r="G498" s="26">
        <f>SUM(G499:G519)</f>
        <v>0</v>
      </c>
      <c r="H498" s="100"/>
      <c r="I498" s="101"/>
      <c r="J498" s="101"/>
      <c r="K498" s="102"/>
      <c r="L498" s="298"/>
      <c r="M498" s="103"/>
      <c r="N498" s="299"/>
      <c r="O498" s="26">
        <f>SUM(O499:O519)</f>
        <v>1154.0541258944879</v>
      </c>
      <c r="P498" s="299"/>
      <c r="Q498" s="355">
        <f>O498-O404</f>
        <v>0</v>
      </c>
    </row>
    <row r="499" spans="3:17" x14ac:dyDescent="0.2">
      <c r="C499" s="27" t="s">
        <v>7</v>
      </c>
      <c r="D499" s="84">
        <f t="shared" ref="D499:O499" si="60">D405</f>
        <v>692.85048510612557</v>
      </c>
      <c r="E499" s="84">
        <f t="shared" si="60"/>
        <v>338.56500000000005</v>
      </c>
      <c r="F499" s="84">
        <f t="shared" si="60"/>
        <v>1760</v>
      </c>
      <c r="G499" s="84">
        <f t="shared" si="60"/>
        <v>0</v>
      </c>
      <c r="H499" s="84">
        <f t="shared" si="60"/>
        <v>3.892481730545462</v>
      </c>
      <c r="I499" s="84">
        <f t="shared" si="60"/>
        <v>2.3969730377766196</v>
      </c>
      <c r="J499" s="84">
        <f t="shared" si="60"/>
        <v>3.5241728818768601</v>
      </c>
      <c r="K499" s="84">
        <f t="shared" si="60"/>
        <v>3.5445685325348038</v>
      </c>
      <c r="L499" s="84">
        <f t="shared" si="60"/>
        <v>68.864539694202094</v>
      </c>
      <c r="M499" s="84">
        <f t="shared" si="60"/>
        <v>92.345973464220194</v>
      </c>
      <c r="N499" s="84">
        <f t="shared" si="60"/>
        <v>100</v>
      </c>
      <c r="O499" s="84">
        <f t="shared" si="60"/>
        <v>420.79235919868307</v>
      </c>
      <c r="P499" s="305">
        <f t="shared" ref="P499" si="61">O499*10/(D499+D500)</f>
        <v>6.0733501418308062</v>
      </c>
      <c r="Q499" s="301"/>
    </row>
    <row r="500" spans="3:17" x14ac:dyDescent="0.2">
      <c r="C500" s="22" t="s">
        <v>8</v>
      </c>
      <c r="D500" s="84"/>
      <c r="E500" s="84"/>
      <c r="F500" s="190"/>
      <c r="G500" s="191"/>
      <c r="H500" s="191"/>
      <c r="I500" s="296"/>
      <c r="J500" s="296"/>
      <c r="K500" s="297"/>
      <c r="L500" s="191"/>
      <c r="M500" s="296"/>
      <c r="N500" s="297"/>
      <c r="O500" s="304"/>
      <c r="P500" s="305"/>
      <c r="Q500" s="301"/>
    </row>
    <row r="501" spans="3:17" x14ac:dyDescent="0.2">
      <c r="C501" s="22" t="s">
        <v>9</v>
      </c>
      <c r="D501" s="84"/>
      <c r="E501" s="84"/>
      <c r="F501" s="190"/>
      <c r="G501" s="191"/>
      <c r="H501" s="191"/>
      <c r="I501" s="296"/>
      <c r="J501" s="296"/>
      <c r="K501" s="297"/>
      <c r="L501" s="191"/>
      <c r="M501" s="296"/>
      <c r="N501" s="297"/>
      <c r="O501" s="304"/>
      <c r="P501" s="305"/>
      <c r="Q501" s="301"/>
    </row>
    <row r="502" spans="3:17" x14ac:dyDescent="0.2">
      <c r="C502" s="22" t="s">
        <v>10</v>
      </c>
      <c r="D502" s="84"/>
      <c r="E502" s="84"/>
      <c r="F502" s="190"/>
      <c r="G502" s="191"/>
      <c r="H502" s="191"/>
      <c r="I502" s="296"/>
      <c r="J502" s="296"/>
      <c r="K502" s="297"/>
      <c r="L502" s="191"/>
      <c r="M502" s="296"/>
      <c r="N502" s="297"/>
      <c r="O502" s="304"/>
      <c r="P502" s="305"/>
      <c r="Q502" s="301"/>
    </row>
    <row r="503" spans="3:17" x14ac:dyDescent="0.2">
      <c r="C503" s="27" t="s">
        <v>183</v>
      </c>
      <c r="D503" s="84">
        <f t="shared" ref="D503:O504" si="62">D409</f>
        <v>0</v>
      </c>
      <c r="E503" s="84">
        <f t="shared" si="62"/>
        <v>0</v>
      </c>
      <c r="F503" s="84">
        <f t="shared" si="62"/>
        <v>0</v>
      </c>
      <c r="G503" s="84">
        <f t="shared" si="62"/>
        <v>0</v>
      </c>
      <c r="H503" s="84">
        <f t="shared" si="62"/>
        <v>0</v>
      </c>
      <c r="I503" s="84">
        <f t="shared" si="62"/>
        <v>0</v>
      </c>
      <c r="J503" s="84">
        <f t="shared" si="62"/>
        <v>0</v>
      </c>
      <c r="K503" s="84">
        <f t="shared" si="62"/>
        <v>0</v>
      </c>
      <c r="L503" s="84">
        <f t="shared" si="62"/>
        <v>0</v>
      </c>
      <c r="M503" s="84">
        <f t="shared" si="62"/>
        <v>0</v>
      </c>
      <c r="N503" s="84">
        <f t="shared" si="62"/>
        <v>0</v>
      </c>
      <c r="O503" s="84">
        <f t="shared" si="62"/>
        <v>0</v>
      </c>
      <c r="P503" s="305" t="e">
        <f t="shared" ref="P503:P504" si="63">O503*10/(D503+D504)</f>
        <v>#DIV/0!</v>
      </c>
      <c r="Q503" s="301"/>
    </row>
    <row r="504" spans="3:17" x14ac:dyDescent="0.2">
      <c r="C504" s="27" t="s">
        <v>11</v>
      </c>
      <c r="D504" s="84">
        <f t="shared" si="62"/>
        <v>0</v>
      </c>
      <c r="E504" s="84">
        <f t="shared" si="62"/>
        <v>0</v>
      </c>
      <c r="F504" s="84">
        <f t="shared" si="62"/>
        <v>0</v>
      </c>
      <c r="G504" s="84">
        <f t="shared" si="62"/>
        <v>0</v>
      </c>
      <c r="H504" s="84">
        <f t="shared" si="62"/>
        <v>0</v>
      </c>
      <c r="I504" s="84">
        <f t="shared" si="62"/>
        <v>0</v>
      </c>
      <c r="J504" s="84">
        <f t="shared" si="62"/>
        <v>0</v>
      </c>
      <c r="K504" s="84">
        <f t="shared" si="62"/>
        <v>0</v>
      </c>
      <c r="L504" s="84">
        <f t="shared" si="62"/>
        <v>0</v>
      </c>
      <c r="M504" s="84">
        <f t="shared" si="62"/>
        <v>0</v>
      </c>
      <c r="N504" s="84">
        <f t="shared" si="62"/>
        <v>0</v>
      </c>
      <c r="O504" s="84">
        <f t="shared" si="62"/>
        <v>0</v>
      </c>
      <c r="P504" s="305">
        <f t="shared" si="63"/>
        <v>0</v>
      </c>
      <c r="Q504" s="301"/>
    </row>
    <row r="505" spans="3:17" x14ac:dyDescent="0.2">
      <c r="C505" s="27" t="s">
        <v>131</v>
      </c>
      <c r="D505" s="84">
        <f t="shared" ref="D505:O509" si="64">D411</f>
        <v>138.95883849449325</v>
      </c>
      <c r="E505" s="84">
        <f t="shared" si="64"/>
        <v>82.155600000000007</v>
      </c>
      <c r="F505" s="84">
        <f t="shared" si="64"/>
        <v>457</v>
      </c>
      <c r="G505" s="84">
        <f t="shared" si="64"/>
        <v>0</v>
      </c>
      <c r="H505" s="84">
        <f t="shared" si="64"/>
        <v>0.78068032247214547</v>
      </c>
      <c r="I505" s="84">
        <f t="shared" si="64"/>
        <v>0.48224378023030551</v>
      </c>
      <c r="J505" s="84">
        <f t="shared" si="64"/>
        <v>0.64806415741520507</v>
      </c>
      <c r="K505" s="84">
        <f t="shared" si="64"/>
        <v>0.69824952707047006</v>
      </c>
      <c r="L505" s="84">
        <f t="shared" si="64"/>
        <v>66.384048466027025</v>
      </c>
      <c r="M505" s="84">
        <f t="shared" si="64"/>
        <v>88.133700990413658</v>
      </c>
      <c r="N505" s="84">
        <f t="shared" si="64"/>
        <v>100</v>
      </c>
      <c r="O505" s="84">
        <f t="shared" si="64"/>
        <v>86.406705473800088</v>
      </c>
      <c r="P505" s="305">
        <f>O505*10/(D505)</f>
        <v>6.2181511021498839</v>
      </c>
      <c r="Q505" s="301"/>
    </row>
    <row r="506" spans="3:17" x14ac:dyDescent="0.2">
      <c r="C506" s="27" t="s">
        <v>109</v>
      </c>
      <c r="D506" s="84">
        <f t="shared" si="64"/>
        <v>173.05180283000001</v>
      </c>
      <c r="E506" s="84">
        <f t="shared" si="64"/>
        <v>136.462625</v>
      </c>
      <c r="F506" s="84">
        <f t="shared" si="64"/>
        <v>295</v>
      </c>
      <c r="G506" s="84">
        <f t="shared" si="64"/>
        <v>0</v>
      </c>
      <c r="H506" s="84">
        <f t="shared" si="64"/>
        <v>0.97221694353083055</v>
      </c>
      <c r="I506" s="84">
        <f t="shared" si="64"/>
        <v>0.78829873269261663</v>
      </c>
      <c r="J506" s="84">
        <f t="shared" si="64"/>
        <v>0.64389103645629675</v>
      </c>
      <c r="K506" s="84">
        <f t="shared" si="64"/>
        <v>0.84999792215008985</v>
      </c>
      <c r="L506" s="84">
        <f t="shared" si="64"/>
        <v>0</v>
      </c>
      <c r="M506" s="84">
        <f t="shared" si="64"/>
        <v>54.013462212582951</v>
      </c>
      <c r="N506" s="84">
        <f t="shared" si="64"/>
        <v>76.768554702044256</v>
      </c>
      <c r="O506" s="84">
        <f t="shared" si="64"/>
        <v>112.31324589722216</v>
      </c>
      <c r="P506" s="305">
        <f t="shared" ref="P506:P509" si="65">O506*10/(D506+D507)</f>
        <v>6.49015173841065</v>
      </c>
      <c r="Q506" s="301"/>
    </row>
    <row r="507" spans="3:17" x14ac:dyDescent="0.2">
      <c r="C507" s="27" t="s">
        <v>110</v>
      </c>
      <c r="D507" s="84">
        <f t="shared" si="64"/>
        <v>0</v>
      </c>
      <c r="E507" s="84">
        <f t="shared" si="64"/>
        <v>0</v>
      </c>
      <c r="F507" s="84">
        <f t="shared" si="64"/>
        <v>0</v>
      </c>
      <c r="G507" s="84">
        <f t="shared" si="64"/>
        <v>0</v>
      </c>
      <c r="H507" s="84">
        <f t="shared" si="64"/>
        <v>0</v>
      </c>
      <c r="I507" s="84">
        <f t="shared" si="64"/>
        <v>0</v>
      </c>
      <c r="J507" s="84">
        <f t="shared" si="64"/>
        <v>0</v>
      </c>
      <c r="K507" s="84">
        <f t="shared" si="64"/>
        <v>0</v>
      </c>
      <c r="L507" s="84">
        <f t="shared" si="64"/>
        <v>0</v>
      </c>
      <c r="M507" s="84">
        <f t="shared" si="64"/>
        <v>0</v>
      </c>
      <c r="N507" s="84">
        <f t="shared" si="64"/>
        <v>0</v>
      </c>
      <c r="O507" s="84">
        <f t="shared" si="64"/>
        <v>0</v>
      </c>
      <c r="P507" s="305" t="e">
        <f t="shared" si="65"/>
        <v>#DIV/0!</v>
      </c>
      <c r="Q507" s="301"/>
    </row>
    <row r="508" spans="3:17" x14ac:dyDescent="0.2">
      <c r="C508" s="27" t="s">
        <v>235</v>
      </c>
      <c r="D508" s="84">
        <f t="shared" si="64"/>
        <v>0</v>
      </c>
      <c r="E508" s="84">
        <f t="shared" si="64"/>
        <v>0</v>
      </c>
      <c r="F508" s="84">
        <f t="shared" si="64"/>
        <v>0</v>
      </c>
      <c r="G508" s="84">
        <f t="shared" si="64"/>
        <v>0</v>
      </c>
      <c r="H508" s="84">
        <f t="shared" si="64"/>
        <v>0</v>
      </c>
      <c r="I508" s="84">
        <f t="shared" si="64"/>
        <v>0</v>
      </c>
      <c r="J508" s="84">
        <f t="shared" si="64"/>
        <v>0</v>
      </c>
      <c r="K508" s="84">
        <f t="shared" si="64"/>
        <v>0</v>
      </c>
      <c r="L508" s="84">
        <f t="shared" si="64"/>
        <v>0</v>
      </c>
      <c r="M508" s="84">
        <f t="shared" si="64"/>
        <v>0</v>
      </c>
      <c r="N508" s="84">
        <f t="shared" si="64"/>
        <v>0</v>
      </c>
      <c r="O508" s="84">
        <f t="shared" si="64"/>
        <v>0</v>
      </c>
      <c r="P508" s="305">
        <f t="shared" si="65"/>
        <v>0</v>
      </c>
      <c r="Q508" s="301"/>
    </row>
    <row r="509" spans="3:17" x14ac:dyDescent="0.2">
      <c r="C509" s="27" t="s">
        <v>111</v>
      </c>
      <c r="D509" s="84">
        <f t="shared" si="64"/>
        <v>13.073330109655682</v>
      </c>
      <c r="E509" s="84">
        <f t="shared" si="64"/>
        <v>5.9250000000000007</v>
      </c>
      <c r="F509" s="84">
        <f t="shared" si="64"/>
        <v>18</v>
      </c>
      <c r="G509" s="84">
        <f t="shared" si="64"/>
        <v>0</v>
      </c>
      <c r="H509" s="84">
        <f t="shared" si="64"/>
        <v>7.3446868701304402E-2</v>
      </c>
      <c r="I509" s="84">
        <f t="shared" si="64"/>
        <v>4.1845901918401956E-2</v>
      </c>
      <c r="J509" s="84">
        <f t="shared" si="64"/>
        <v>5.4688305415697885E-2</v>
      </c>
      <c r="K509" s="84">
        <f t="shared" si="64"/>
        <v>6.3000265281104875E-2</v>
      </c>
      <c r="L509" s="84">
        <f t="shared" si="64"/>
        <v>0</v>
      </c>
      <c r="M509" s="84">
        <f t="shared" si="64"/>
        <v>80.626206151278993</v>
      </c>
      <c r="N509" s="84">
        <f t="shared" si="64"/>
        <v>100</v>
      </c>
      <c r="O509" s="84">
        <f t="shared" si="64"/>
        <v>7.5569178740967349</v>
      </c>
      <c r="P509" s="305">
        <f t="shared" si="65"/>
        <v>5.780407754345128</v>
      </c>
      <c r="Q509" s="301"/>
    </row>
    <row r="510" spans="3:17" x14ac:dyDescent="0.2">
      <c r="C510" s="291" t="s">
        <v>229</v>
      </c>
      <c r="D510" s="84"/>
      <c r="E510" s="84"/>
      <c r="F510" s="190"/>
      <c r="G510" s="84"/>
      <c r="H510" s="84"/>
      <c r="I510" s="77"/>
      <c r="J510" s="77"/>
      <c r="K510" s="85"/>
      <c r="L510" s="84"/>
      <c r="M510" s="77"/>
      <c r="N510" s="85"/>
      <c r="O510" s="304"/>
      <c r="P510" s="305"/>
      <c r="Q510" s="301"/>
    </row>
    <row r="511" spans="3:17" x14ac:dyDescent="0.2">
      <c r="C511" s="291" t="s">
        <v>13</v>
      </c>
      <c r="D511" s="84">
        <f t="shared" ref="D511:O511" si="66">D417</f>
        <v>971.90472057737998</v>
      </c>
      <c r="E511" s="84">
        <f t="shared" si="66"/>
        <v>174.20223515625</v>
      </c>
      <c r="F511" s="84">
        <f t="shared" si="66"/>
        <v>1</v>
      </c>
      <c r="G511" s="84">
        <f t="shared" si="66"/>
        <v>0</v>
      </c>
      <c r="H511" s="84">
        <f t="shared" si="66"/>
        <v>0</v>
      </c>
      <c r="I511" s="84">
        <f t="shared" si="66"/>
        <v>0</v>
      </c>
      <c r="J511" s="84">
        <f t="shared" si="66"/>
        <v>0</v>
      </c>
      <c r="K511" s="84">
        <f t="shared" si="66"/>
        <v>0</v>
      </c>
      <c r="L511" s="84">
        <f t="shared" si="66"/>
        <v>0</v>
      </c>
      <c r="M511" s="84">
        <f t="shared" si="66"/>
        <v>32.834123898389393</v>
      </c>
      <c r="N511" s="84">
        <f t="shared" si="66"/>
        <v>100</v>
      </c>
      <c r="O511" s="84">
        <f t="shared" si="66"/>
        <v>526.98489745068593</v>
      </c>
      <c r="P511" s="305">
        <f t="shared" ref="P511" si="67">O511*10/(D511+D512)</f>
        <v>5.4221868285362342</v>
      </c>
      <c r="Q511" s="301"/>
    </row>
    <row r="512" spans="3:17" x14ac:dyDescent="0.2">
      <c r="C512" s="291" t="s">
        <v>5</v>
      </c>
      <c r="D512" s="84"/>
      <c r="E512" s="84"/>
      <c r="F512" s="190"/>
      <c r="G512" s="84"/>
      <c r="H512" s="84"/>
      <c r="I512" s="77"/>
      <c r="J512" s="77"/>
      <c r="K512" s="85"/>
      <c r="L512" s="84"/>
      <c r="M512" s="77"/>
      <c r="N512" s="85"/>
      <c r="O512" s="304"/>
      <c r="P512" s="85"/>
      <c r="Q512" s="301"/>
    </row>
    <row r="513" spans="3:17" x14ac:dyDescent="0.2">
      <c r="C513" s="279"/>
      <c r="D513" s="84"/>
      <c r="E513" s="84"/>
      <c r="F513" s="190"/>
      <c r="G513" s="84"/>
      <c r="H513" s="84"/>
      <c r="I513" s="77"/>
      <c r="J513" s="77"/>
      <c r="K513" s="85"/>
      <c r="L513" s="84"/>
      <c r="M513" s="77"/>
      <c r="N513" s="85"/>
      <c r="O513" s="84"/>
      <c r="P513" s="85"/>
      <c r="Q513" s="301"/>
    </row>
    <row r="514" spans="3:17" x14ac:dyDescent="0.2">
      <c r="C514" s="279">
        <f>'1| New Consumer Categories'!$E$40</f>
        <v>0</v>
      </c>
      <c r="D514" s="84"/>
      <c r="E514" s="84"/>
      <c r="F514" s="190"/>
      <c r="G514" s="84"/>
      <c r="H514" s="84"/>
      <c r="I514" s="77"/>
      <c r="J514" s="77"/>
      <c r="K514" s="85"/>
      <c r="L514" s="84"/>
      <c r="M514" s="77"/>
      <c r="N514" s="85"/>
      <c r="O514" s="84"/>
      <c r="P514" s="85"/>
      <c r="Q514" s="301"/>
    </row>
    <row r="515" spans="3:17" x14ac:dyDescent="0.2">
      <c r="C515" s="279">
        <f>'1| New Consumer Categories'!$E$41</f>
        <v>0</v>
      </c>
      <c r="D515" s="84"/>
      <c r="E515" s="84"/>
      <c r="F515" s="190"/>
      <c r="G515" s="84"/>
      <c r="H515" s="84"/>
      <c r="I515" s="77"/>
      <c r="J515" s="77"/>
      <c r="K515" s="85"/>
      <c r="L515" s="84"/>
      <c r="M515" s="77"/>
      <c r="N515" s="85"/>
      <c r="O515" s="84"/>
      <c r="P515" s="85"/>
      <c r="Q515" s="301"/>
    </row>
    <row r="516" spans="3:17" x14ac:dyDescent="0.2">
      <c r="C516" s="279">
        <f>'1| New Consumer Categories'!$E$42</f>
        <v>0</v>
      </c>
      <c r="D516" s="84"/>
      <c r="E516" s="84"/>
      <c r="F516" s="190"/>
      <c r="G516" s="84"/>
      <c r="H516" s="84"/>
      <c r="I516" s="77"/>
      <c r="J516" s="77"/>
      <c r="K516" s="85"/>
      <c r="L516" s="84"/>
      <c r="M516" s="77"/>
      <c r="N516" s="85"/>
      <c r="O516" s="84"/>
      <c r="P516" s="85"/>
      <c r="Q516" s="301"/>
    </row>
    <row r="517" spans="3:17" x14ac:dyDescent="0.2">
      <c r="C517" s="279">
        <f>'1| New Consumer Categories'!$E$43</f>
        <v>0</v>
      </c>
      <c r="D517" s="84"/>
      <c r="E517" s="84"/>
      <c r="F517" s="190"/>
      <c r="G517" s="84"/>
      <c r="H517" s="84"/>
      <c r="I517" s="77"/>
      <c r="J517" s="77"/>
      <c r="K517" s="85"/>
      <c r="L517" s="84"/>
      <c r="M517" s="77"/>
      <c r="N517" s="85"/>
      <c r="O517" s="84"/>
      <c r="P517" s="85"/>
      <c r="Q517" s="301"/>
    </row>
    <row r="518" spans="3:17" x14ac:dyDescent="0.2">
      <c r="C518" s="279">
        <f>'1| New Consumer Categories'!$E$44</f>
        <v>0</v>
      </c>
      <c r="D518" s="84"/>
      <c r="E518" s="84"/>
      <c r="F518" s="190"/>
      <c r="G518" s="84"/>
      <c r="H518" s="84"/>
      <c r="I518" s="77"/>
      <c r="J518" s="77"/>
      <c r="K518" s="85"/>
      <c r="L518" s="84"/>
      <c r="M518" s="77"/>
      <c r="N518" s="85"/>
      <c r="O518" s="84"/>
      <c r="P518" s="85"/>
      <c r="Q518" s="301"/>
    </row>
    <row r="519" spans="3:17" x14ac:dyDescent="0.2">
      <c r="C519" s="279">
        <f>'1| New Consumer Categories'!$E$45</f>
        <v>0</v>
      </c>
      <c r="D519" s="84"/>
      <c r="E519" s="84"/>
      <c r="F519" s="190"/>
      <c r="G519" s="84"/>
      <c r="H519" s="84"/>
      <c r="I519" s="77"/>
      <c r="J519" s="77"/>
      <c r="K519" s="85"/>
      <c r="L519" s="84"/>
      <c r="M519" s="77"/>
      <c r="N519" s="85"/>
      <c r="O519" s="84"/>
      <c r="P519" s="85"/>
      <c r="Q519" s="301"/>
    </row>
    <row r="520" spans="3:17" x14ac:dyDescent="0.2">
      <c r="C520" s="25" t="s">
        <v>14</v>
      </c>
      <c r="D520" s="26">
        <f>SUM(D521:D541)</f>
        <v>769.75241158790607</v>
      </c>
      <c r="E520" s="26">
        <f>SUM(E521:E541)</f>
        <v>268.45249999999999</v>
      </c>
      <c r="F520" s="292">
        <f>SUM(F521:F541)</f>
        <v>91</v>
      </c>
      <c r="G520" s="26">
        <f>SUM(G521:G541)</f>
        <v>0</v>
      </c>
      <c r="H520" s="100"/>
      <c r="I520" s="101"/>
      <c r="J520" s="101"/>
      <c r="K520" s="102"/>
      <c r="L520" s="298"/>
      <c r="M520" s="103"/>
      <c r="N520" s="299"/>
      <c r="O520" s="26">
        <f>SUM(O521:O541)</f>
        <v>412.9874437722741</v>
      </c>
      <c r="P520" s="299"/>
      <c r="Q520" s="355">
        <f>O520-O426</f>
        <v>0</v>
      </c>
    </row>
    <row r="521" spans="3:17" x14ac:dyDescent="0.2">
      <c r="C521" s="27" t="s">
        <v>7</v>
      </c>
      <c r="D521" s="84">
        <f t="shared" ref="D521:O521" si="68">D427</f>
        <v>216.22748774540599</v>
      </c>
      <c r="E521" s="84">
        <f t="shared" si="68"/>
        <v>74.735500000000002</v>
      </c>
      <c r="F521" s="84">
        <f t="shared" si="68"/>
        <v>45</v>
      </c>
      <c r="G521" s="84">
        <f t="shared" si="68"/>
        <v>0</v>
      </c>
      <c r="H521" s="84">
        <f t="shared" si="68"/>
        <v>0</v>
      </c>
      <c r="I521" s="84">
        <f t="shared" si="68"/>
        <v>0</v>
      </c>
      <c r="J521" s="84">
        <f t="shared" si="68"/>
        <v>0</v>
      </c>
      <c r="K521" s="84">
        <f t="shared" si="68"/>
        <v>0</v>
      </c>
      <c r="L521" s="84">
        <f t="shared" si="68"/>
        <v>87.42951117075458</v>
      </c>
      <c r="M521" s="84">
        <f t="shared" si="68"/>
        <v>97.962084530465816</v>
      </c>
      <c r="N521" s="84">
        <f t="shared" si="68"/>
        <v>93.504045907083693</v>
      </c>
      <c r="O521" s="84">
        <f t="shared" si="68"/>
        <v>108.45940266353172</v>
      </c>
      <c r="P521" s="305">
        <f t="shared" ref="P521" si="69">O521*10/(D521+D522)</f>
        <v>5.0159858857184583</v>
      </c>
      <c r="Q521" s="295"/>
    </row>
    <row r="522" spans="3:17" x14ac:dyDescent="0.2">
      <c r="C522" s="22" t="s">
        <v>8</v>
      </c>
      <c r="D522" s="84"/>
      <c r="E522" s="84"/>
      <c r="F522" s="190"/>
      <c r="G522" s="191"/>
      <c r="H522" s="191"/>
      <c r="I522" s="296"/>
      <c r="J522" s="296"/>
      <c r="K522" s="297"/>
      <c r="L522" s="191"/>
      <c r="M522" s="296"/>
      <c r="N522" s="297"/>
      <c r="O522" s="304"/>
      <c r="P522" s="305"/>
      <c r="Q522" s="295"/>
    </row>
    <row r="523" spans="3:17" x14ac:dyDescent="0.2">
      <c r="C523" s="22" t="s">
        <v>9</v>
      </c>
      <c r="D523" s="84"/>
      <c r="E523" s="84"/>
      <c r="F523" s="190"/>
      <c r="G523" s="191"/>
      <c r="H523" s="191"/>
      <c r="I523" s="296"/>
      <c r="J523" s="296"/>
      <c r="K523" s="297"/>
      <c r="L523" s="191"/>
      <c r="M523" s="296"/>
      <c r="N523" s="297"/>
      <c r="O523" s="304"/>
      <c r="P523" s="305"/>
      <c r="Q523" s="295"/>
    </row>
    <row r="524" spans="3:17" x14ac:dyDescent="0.2">
      <c r="C524" s="22" t="s">
        <v>10</v>
      </c>
      <c r="D524" s="84"/>
      <c r="E524" s="84"/>
      <c r="F524" s="190"/>
      <c r="G524" s="191"/>
      <c r="H524" s="191"/>
      <c r="I524" s="296"/>
      <c r="J524" s="296"/>
      <c r="K524" s="297"/>
      <c r="L524" s="191"/>
      <c r="M524" s="296"/>
      <c r="N524" s="297"/>
      <c r="O524" s="304"/>
      <c r="P524" s="305"/>
      <c r="Q524" s="295"/>
    </row>
    <row r="525" spans="3:17" x14ac:dyDescent="0.2">
      <c r="C525" s="27" t="s">
        <v>183</v>
      </c>
      <c r="D525" s="84"/>
      <c r="E525" s="84"/>
      <c r="F525" s="190"/>
      <c r="G525" s="191"/>
      <c r="H525" s="191"/>
      <c r="I525" s="296"/>
      <c r="J525" s="296"/>
      <c r="K525" s="297"/>
      <c r="L525" s="191"/>
      <c r="M525" s="296"/>
      <c r="N525" s="297"/>
      <c r="O525" s="304"/>
      <c r="P525" s="305"/>
      <c r="Q525" s="295"/>
    </row>
    <row r="526" spans="3:17" x14ac:dyDescent="0.2">
      <c r="C526" s="27" t="s">
        <v>11</v>
      </c>
      <c r="D526" s="84"/>
      <c r="E526" s="84"/>
      <c r="F526" s="190"/>
      <c r="G526" s="191"/>
      <c r="H526" s="191"/>
      <c r="I526" s="296"/>
      <c r="J526" s="296"/>
      <c r="K526" s="297"/>
      <c r="L526" s="191"/>
      <c r="M526" s="296"/>
      <c r="N526" s="297"/>
      <c r="O526" s="304"/>
      <c r="P526" s="305"/>
      <c r="Q526" s="295"/>
    </row>
    <row r="527" spans="3:17" x14ac:dyDescent="0.2">
      <c r="C527" s="27" t="s">
        <v>131</v>
      </c>
      <c r="D527" s="84">
        <f t="shared" ref="D527:O531" si="70">D433</f>
        <v>18.514429762500001</v>
      </c>
      <c r="E527" s="84">
        <f t="shared" si="70"/>
        <v>11.747</v>
      </c>
      <c r="F527" s="84">
        <f t="shared" si="70"/>
        <v>13</v>
      </c>
      <c r="G527" s="84">
        <f t="shared" si="70"/>
        <v>0</v>
      </c>
      <c r="H527" s="84">
        <f t="shared" si="70"/>
        <v>0</v>
      </c>
      <c r="I527" s="84">
        <f t="shared" si="70"/>
        <v>0</v>
      </c>
      <c r="J527" s="84">
        <f t="shared" si="70"/>
        <v>0</v>
      </c>
      <c r="K527" s="84">
        <f t="shared" si="70"/>
        <v>0</v>
      </c>
      <c r="L527" s="84">
        <f t="shared" si="70"/>
        <v>72.198066287713274</v>
      </c>
      <c r="M527" s="84">
        <f t="shared" si="70"/>
        <v>60.44759712671074</v>
      </c>
      <c r="N527" s="84">
        <f t="shared" si="70"/>
        <v>93.942996016827365</v>
      </c>
      <c r="O527" s="84">
        <f t="shared" si="70"/>
        <v>10.455961193542203</v>
      </c>
      <c r="P527" s="305">
        <f>O527*10/(D527)</f>
        <v>5.6474659644771776</v>
      </c>
      <c r="Q527" s="301"/>
    </row>
    <row r="528" spans="3:17" x14ac:dyDescent="0.2">
      <c r="C528" s="27" t="s">
        <v>109</v>
      </c>
      <c r="D528" s="84">
        <f t="shared" si="70"/>
        <v>493.20954000000006</v>
      </c>
      <c r="E528" s="84">
        <f t="shared" si="70"/>
        <v>168.75749999999999</v>
      </c>
      <c r="F528" s="84">
        <f t="shared" si="70"/>
        <v>27</v>
      </c>
      <c r="G528" s="84">
        <f t="shared" si="70"/>
        <v>0</v>
      </c>
      <c r="H528" s="84">
        <f t="shared" si="70"/>
        <v>0</v>
      </c>
      <c r="I528" s="84">
        <f t="shared" si="70"/>
        <v>0</v>
      </c>
      <c r="J528" s="84">
        <f t="shared" si="70"/>
        <v>0</v>
      </c>
      <c r="K528" s="84">
        <f t="shared" si="70"/>
        <v>0</v>
      </c>
      <c r="L528" s="84">
        <f t="shared" si="70"/>
        <v>50.208333333333321</v>
      </c>
      <c r="M528" s="84">
        <f t="shared" si="70"/>
        <v>51.83540995560886</v>
      </c>
      <c r="N528" s="84">
        <f t="shared" si="70"/>
        <v>73.127689248195807</v>
      </c>
      <c r="O528" s="84">
        <f t="shared" si="70"/>
        <v>270.11718775963874</v>
      </c>
      <c r="P528" s="305">
        <f>O528*10/(D528+D529)</f>
        <v>5.476722687879044</v>
      </c>
      <c r="Q528" s="295"/>
    </row>
    <row r="529" spans="3:17" x14ac:dyDescent="0.2">
      <c r="C529" s="27" t="s">
        <v>110</v>
      </c>
      <c r="D529" s="84">
        <f t="shared" si="70"/>
        <v>0</v>
      </c>
      <c r="E529" s="84">
        <f t="shared" si="70"/>
        <v>0</v>
      </c>
      <c r="F529" s="84">
        <f t="shared" si="70"/>
        <v>0</v>
      </c>
      <c r="G529" s="84">
        <f t="shared" si="70"/>
        <v>0</v>
      </c>
      <c r="H529" s="84">
        <f t="shared" si="70"/>
        <v>0</v>
      </c>
      <c r="I529" s="84">
        <f t="shared" si="70"/>
        <v>0</v>
      </c>
      <c r="J529" s="84">
        <f t="shared" si="70"/>
        <v>0</v>
      </c>
      <c r="K529" s="84">
        <f t="shared" si="70"/>
        <v>0</v>
      </c>
      <c r="L529" s="84">
        <f t="shared" si="70"/>
        <v>0</v>
      </c>
      <c r="M529" s="84">
        <f t="shared" si="70"/>
        <v>0</v>
      </c>
      <c r="N529" s="84">
        <f t="shared" si="70"/>
        <v>0</v>
      </c>
      <c r="O529" s="84">
        <f t="shared" si="70"/>
        <v>0</v>
      </c>
      <c r="P529" s="305" t="e">
        <f t="shared" ref="P529:P531" si="71">O529*10/(D529+D530)</f>
        <v>#DIV/0!</v>
      </c>
      <c r="Q529" s="295"/>
    </row>
    <row r="530" spans="3:17" x14ac:dyDescent="0.2">
      <c r="C530" s="27" t="s">
        <v>235</v>
      </c>
      <c r="D530" s="84">
        <f t="shared" si="70"/>
        <v>0</v>
      </c>
      <c r="E530" s="84">
        <f t="shared" si="70"/>
        <v>0</v>
      </c>
      <c r="F530" s="84">
        <f t="shared" si="70"/>
        <v>0</v>
      </c>
      <c r="G530" s="84">
        <f t="shared" si="70"/>
        <v>0</v>
      </c>
      <c r="H530" s="84">
        <f t="shared" si="70"/>
        <v>0</v>
      </c>
      <c r="I530" s="84">
        <f t="shared" si="70"/>
        <v>0</v>
      </c>
      <c r="J530" s="84">
        <f t="shared" si="70"/>
        <v>0</v>
      </c>
      <c r="K530" s="84">
        <f t="shared" si="70"/>
        <v>0</v>
      </c>
      <c r="L530" s="84">
        <f t="shared" si="70"/>
        <v>0</v>
      </c>
      <c r="M530" s="84">
        <f t="shared" si="70"/>
        <v>0</v>
      </c>
      <c r="N530" s="84">
        <f t="shared" si="70"/>
        <v>0</v>
      </c>
      <c r="O530" s="84">
        <f t="shared" si="70"/>
        <v>0</v>
      </c>
      <c r="P530" s="305">
        <f t="shared" si="71"/>
        <v>0</v>
      </c>
      <c r="Q530" s="295"/>
    </row>
    <row r="531" spans="3:17" x14ac:dyDescent="0.2">
      <c r="C531" s="27" t="s">
        <v>111</v>
      </c>
      <c r="D531" s="84">
        <f t="shared" si="70"/>
        <v>41.800954079999997</v>
      </c>
      <c r="E531" s="84">
        <f t="shared" si="70"/>
        <v>13.2125</v>
      </c>
      <c r="F531" s="84">
        <f t="shared" si="70"/>
        <v>6</v>
      </c>
      <c r="G531" s="84">
        <f t="shared" si="70"/>
        <v>0</v>
      </c>
      <c r="H531" s="84">
        <f t="shared" si="70"/>
        <v>0</v>
      </c>
      <c r="I531" s="84">
        <f t="shared" si="70"/>
        <v>8.0748814813203378</v>
      </c>
      <c r="J531" s="84">
        <f t="shared" si="70"/>
        <v>5.352278766726382</v>
      </c>
      <c r="K531" s="84">
        <f t="shared" si="70"/>
        <v>8.0748814813203378</v>
      </c>
      <c r="L531" s="84">
        <f t="shared" si="70"/>
        <v>72.705679083035662</v>
      </c>
      <c r="M531" s="84">
        <f t="shared" si="70"/>
        <v>51.83540995560886</v>
      </c>
      <c r="N531" s="84">
        <f t="shared" si="70"/>
        <v>83.574501997938071</v>
      </c>
      <c r="O531" s="84">
        <f t="shared" si="70"/>
        <v>23.954892155561446</v>
      </c>
      <c r="P531" s="305">
        <f t="shared" si="71"/>
        <v>5.7307046412662759</v>
      </c>
      <c r="Q531" s="295"/>
    </row>
    <row r="532" spans="3:17" x14ac:dyDescent="0.2">
      <c r="C532" s="291" t="s">
        <v>229</v>
      </c>
      <c r="D532" s="84"/>
      <c r="E532" s="84"/>
      <c r="F532" s="190"/>
      <c r="G532" s="84"/>
      <c r="H532" s="346"/>
      <c r="I532" s="346"/>
      <c r="J532" s="346"/>
      <c r="K532" s="346"/>
      <c r="L532" s="346"/>
      <c r="M532" s="346"/>
      <c r="N532" s="346"/>
      <c r="O532" s="304"/>
      <c r="P532" s="305"/>
      <c r="Q532" s="301"/>
    </row>
    <row r="533" spans="3:17" x14ac:dyDescent="0.2">
      <c r="C533" s="291" t="s">
        <v>13</v>
      </c>
      <c r="D533" s="84">
        <f t="shared" ref="D533:O533" si="72">D439</f>
        <v>0</v>
      </c>
      <c r="E533" s="84">
        <f t="shared" si="72"/>
        <v>0</v>
      </c>
      <c r="F533" s="84">
        <f t="shared" si="72"/>
        <v>0</v>
      </c>
      <c r="G533" s="84">
        <f t="shared" si="72"/>
        <v>0</v>
      </c>
      <c r="H533" s="84">
        <f t="shared" si="72"/>
        <v>0</v>
      </c>
      <c r="I533" s="84">
        <f t="shared" si="72"/>
        <v>0</v>
      </c>
      <c r="J533" s="84">
        <f t="shared" si="72"/>
        <v>0</v>
      </c>
      <c r="K533" s="84">
        <f t="shared" si="72"/>
        <v>0</v>
      </c>
      <c r="L533" s="84">
        <f t="shared" si="72"/>
        <v>0</v>
      </c>
      <c r="M533" s="84">
        <f t="shared" si="72"/>
        <v>0</v>
      </c>
      <c r="N533" s="84">
        <f t="shared" si="72"/>
        <v>0</v>
      </c>
      <c r="O533" s="84">
        <f t="shared" si="72"/>
        <v>0</v>
      </c>
      <c r="P533" s="305" t="e">
        <f t="shared" ref="P533" si="73">O533*10/(D533+D534)</f>
        <v>#DIV/0!</v>
      </c>
      <c r="Q533" s="301"/>
    </row>
    <row r="534" spans="3:17" x14ac:dyDescent="0.2">
      <c r="C534" s="291" t="s">
        <v>5</v>
      </c>
      <c r="D534" s="84"/>
      <c r="E534" s="84"/>
      <c r="F534" s="190"/>
      <c r="G534" s="84"/>
      <c r="H534" s="84"/>
      <c r="I534" s="77"/>
      <c r="J534" s="77"/>
      <c r="K534" s="85"/>
      <c r="L534" s="84"/>
      <c r="M534" s="77"/>
      <c r="N534" s="85"/>
      <c r="O534" s="84"/>
      <c r="P534" s="85"/>
      <c r="Q534" s="301"/>
    </row>
    <row r="535" spans="3:17" x14ac:dyDescent="0.2">
      <c r="C535" s="279"/>
      <c r="D535" s="84"/>
      <c r="E535" s="84"/>
      <c r="F535" s="190"/>
      <c r="G535" s="84"/>
      <c r="H535" s="84"/>
      <c r="I535" s="77"/>
      <c r="J535" s="77"/>
      <c r="K535" s="85"/>
      <c r="L535" s="84"/>
      <c r="M535" s="77"/>
      <c r="N535" s="85"/>
      <c r="O535" s="84"/>
      <c r="P535" s="85"/>
      <c r="Q535" s="301"/>
    </row>
    <row r="536" spans="3:17" x14ac:dyDescent="0.2">
      <c r="C536" s="279">
        <f>'1| New Consumer Categories'!$E$40</f>
        <v>0</v>
      </c>
      <c r="D536" s="84"/>
      <c r="E536" s="84"/>
      <c r="F536" s="190"/>
      <c r="G536" s="84"/>
      <c r="H536" s="84"/>
      <c r="I536" s="77"/>
      <c r="J536" s="77"/>
      <c r="K536" s="85"/>
      <c r="L536" s="84"/>
      <c r="M536" s="77"/>
      <c r="N536" s="85"/>
      <c r="O536" s="84"/>
      <c r="P536" s="85"/>
      <c r="Q536" s="301"/>
    </row>
    <row r="537" spans="3:17" x14ac:dyDescent="0.2">
      <c r="C537" s="279">
        <f>'1| New Consumer Categories'!$E$41</f>
        <v>0</v>
      </c>
      <c r="D537" s="84"/>
      <c r="E537" s="84"/>
      <c r="F537" s="190"/>
      <c r="G537" s="84"/>
      <c r="H537" s="84"/>
      <c r="I537" s="77"/>
      <c r="J537" s="77"/>
      <c r="K537" s="85"/>
      <c r="L537" s="84"/>
      <c r="M537" s="77"/>
      <c r="N537" s="85"/>
      <c r="O537" s="84"/>
      <c r="P537" s="85"/>
      <c r="Q537" s="301"/>
    </row>
    <row r="538" spans="3:17" x14ac:dyDescent="0.2">
      <c r="C538" s="279">
        <f>'1| New Consumer Categories'!$E$42</f>
        <v>0</v>
      </c>
      <c r="D538" s="84"/>
      <c r="E538" s="84"/>
      <c r="F538" s="190"/>
      <c r="G538" s="84"/>
      <c r="H538" s="84"/>
      <c r="I538" s="77"/>
      <c r="J538" s="77"/>
      <c r="K538" s="85"/>
      <c r="L538" s="84"/>
      <c r="M538" s="77"/>
      <c r="N538" s="85"/>
      <c r="O538" s="84"/>
      <c r="P538" s="85"/>
      <c r="Q538" s="301"/>
    </row>
    <row r="539" spans="3:17" x14ac:dyDescent="0.2">
      <c r="C539" s="279">
        <f>'1| New Consumer Categories'!$E$43</f>
        <v>0</v>
      </c>
      <c r="D539" s="84"/>
      <c r="E539" s="84"/>
      <c r="F539" s="190"/>
      <c r="G539" s="84"/>
      <c r="H539" s="84"/>
      <c r="I539" s="77"/>
      <c r="J539" s="77"/>
      <c r="K539" s="85"/>
      <c r="L539" s="84"/>
      <c r="M539" s="77"/>
      <c r="N539" s="85"/>
      <c r="O539" s="84"/>
      <c r="P539" s="85"/>
      <c r="Q539" s="301"/>
    </row>
    <row r="540" spans="3:17" x14ac:dyDescent="0.2">
      <c r="C540" s="279">
        <f>'1| New Consumer Categories'!$E$44</f>
        <v>0</v>
      </c>
      <c r="D540" s="84"/>
      <c r="E540" s="84"/>
      <c r="F540" s="190"/>
      <c r="G540" s="84"/>
      <c r="H540" s="84"/>
      <c r="I540" s="77"/>
      <c r="J540" s="77"/>
      <c r="K540" s="85"/>
      <c r="L540" s="84"/>
      <c r="M540" s="77"/>
      <c r="N540" s="85"/>
      <c r="O540" s="84"/>
      <c r="P540" s="85"/>
      <c r="Q540" s="301"/>
    </row>
    <row r="541" spans="3:17" x14ac:dyDescent="0.2">
      <c r="C541" s="279">
        <f>'1| New Consumer Categories'!$E$45</f>
        <v>0</v>
      </c>
      <c r="D541" s="84"/>
      <c r="E541" s="84"/>
      <c r="F541" s="190"/>
      <c r="G541" s="84"/>
      <c r="H541" s="84"/>
      <c r="I541" s="77"/>
      <c r="J541" s="77"/>
      <c r="K541" s="85"/>
      <c r="L541" s="84"/>
      <c r="M541" s="77"/>
      <c r="N541" s="85"/>
      <c r="O541" s="84"/>
      <c r="P541" s="85"/>
      <c r="Q541" s="301"/>
    </row>
    <row r="542" spans="3:17" x14ac:dyDescent="0.2">
      <c r="C542" s="25" t="s">
        <v>15</v>
      </c>
      <c r="D542" s="26">
        <f>SUM(D543:D564)</f>
        <v>4887.0300915268681</v>
      </c>
      <c r="E542" s="26">
        <f>SUM(E543:E564)</f>
        <v>3354.5275000000001</v>
      </c>
      <c r="F542" s="91">
        <f>SUM(F543:F564)</f>
        <v>47</v>
      </c>
      <c r="G542" s="26">
        <f>SUM(G543:G564)</f>
        <v>0</v>
      </c>
      <c r="H542" s="100"/>
      <c r="I542" s="101"/>
      <c r="J542" s="101"/>
      <c r="K542" s="102"/>
      <c r="L542" s="103"/>
      <c r="M542" s="103"/>
      <c r="N542" s="299"/>
      <c r="O542" s="26">
        <f>SUM(O543:O564)</f>
        <v>2792.4995545411198</v>
      </c>
      <c r="P542" s="299"/>
      <c r="Q542" s="355">
        <f>O542-O448</f>
        <v>0</v>
      </c>
    </row>
    <row r="543" spans="3:17" x14ac:dyDescent="0.2">
      <c r="C543" s="284" t="s">
        <v>7</v>
      </c>
      <c r="D543" s="84">
        <f t="shared" ref="D543:O543" si="74">D449</f>
        <v>695.17516548162894</v>
      </c>
      <c r="E543" s="84">
        <f t="shared" si="74"/>
        <v>181.92000000000002</v>
      </c>
      <c r="F543" s="84">
        <f t="shared" si="74"/>
        <v>17</v>
      </c>
      <c r="G543" s="84">
        <f t="shared" si="74"/>
        <v>0</v>
      </c>
      <c r="H543" s="84">
        <f t="shared" si="74"/>
        <v>0</v>
      </c>
      <c r="I543" s="84">
        <f t="shared" si="74"/>
        <v>0</v>
      </c>
      <c r="J543" s="84">
        <f t="shared" si="74"/>
        <v>0</v>
      </c>
      <c r="K543" s="84">
        <f t="shared" si="74"/>
        <v>0</v>
      </c>
      <c r="L543" s="84">
        <f t="shared" si="74"/>
        <v>93.108339991463822</v>
      </c>
      <c r="M543" s="84">
        <f t="shared" si="74"/>
        <v>92.487680996255222</v>
      </c>
      <c r="N543" s="84">
        <f t="shared" si="74"/>
        <v>93.287031217360678</v>
      </c>
      <c r="O543" s="84">
        <f t="shared" si="74"/>
        <v>317.06572959701242</v>
      </c>
      <c r="P543" s="305">
        <f t="shared" ref="P543" si="75">O543*10/(D543+D544)</f>
        <v>4.5609473027901393</v>
      </c>
      <c r="Q543" s="295"/>
    </row>
    <row r="544" spans="3:17" x14ac:dyDescent="0.2">
      <c r="C544" s="283" t="s">
        <v>8</v>
      </c>
      <c r="D544" s="84"/>
      <c r="E544" s="84"/>
      <c r="F544" s="190"/>
      <c r="G544" s="191"/>
      <c r="H544" s="191"/>
      <c r="I544" s="296"/>
      <c r="J544" s="296"/>
      <c r="K544" s="297"/>
      <c r="L544" s="191"/>
      <c r="M544" s="296"/>
      <c r="N544" s="297"/>
      <c r="O544" s="304"/>
      <c r="P544" s="305"/>
      <c r="Q544" s="295"/>
    </row>
    <row r="545" spans="3:17" x14ac:dyDescent="0.2">
      <c r="C545" s="283" t="s">
        <v>9</v>
      </c>
      <c r="D545" s="84"/>
      <c r="E545" s="84"/>
      <c r="F545" s="190"/>
      <c r="G545" s="191"/>
      <c r="H545" s="191"/>
      <c r="I545" s="296"/>
      <c r="J545" s="296"/>
      <c r="K545" s="297"/>
      <c r="L545" s="191"/>
      <c r="M545" s="296"/>
      <c r="N545" s="297"/>
      <c r="O545" s="304"/>
      <c r="P545" s="305"/>
      <c r="Q545" s="295"/>
    </row>
    <row r="546" spans="3:17" x14ac:dyDescent="0.2">
      <c r="C546" s="283" t="s">
        <v>10</v>
      </c>
      <c r="D546" s="84"/>
      <c r="E546" s="84"/>
      <c r="F546" s="190"/>
      <c r="G546" s="191"/>
      <c r="H546" s="191"/>
      <c r="I546" s="296"/>
      <c r="J546" s="296"/>
      <c r="K546" s="297"/>
      <c r="L546" s="191"/>
      <c r="M546" s="296"/>
      <c r="N546" s="297"/>
      <c r="O546" s="304"/>
      <c r="P546" s="305"/>
      <c r="Q546" s="295"/>
    </row>
    <row r="547" spans="3:17" x14ac:dyDescent="0.2">
      <c r="C547" s="284" t="s">
        <v>183</v>
      </c>
      <c r="D547" s="84"/>
      <c r="E547" s="84"/>
      <c r="F547" s="190"/>
      <c r="G547" s="191"/>
      <c r="H547" s="191"/>
      <c r="I547" s="296"/>
      <c r="J547" s="296"/>
      <c r="K547" s="297"/>
      <c r="L547" s="191"/>
      <c r="M547" s="296"/>
      <c r="N547" s="297"/>
      <c r="O547" s="304"/>
      <c r="P547" s="305"/>
      <c r="Q547" s="295"/>
    </row>
    <row r="548" spans="3:17" x14ac:dyDescent="0.2">
      <c r="C548" s="284" t="s">
        <v>11</v>
      </c>
      <c r="D548" s="84"/>
      <c r="E548" s="84"/>
      <c r="F548" s="190"/>
      <c r="G548" s="191"/>
      <c r="H548" s="191"/>
      <c r="I548" s="296"/>
      <c r="J548" s="296"/>
      <c r="K548" s="297"/>
      <c r="L548" s="191"/>
      <c r="M548" s="296"/>
      <c r="N548" s="297"/>
      <c r="O548" s="304"/>
      <c r="P548" s="305"/>
      <c r="Q548" s="295"/>
    </row>
    <row r="549" spans="3:17" x14ac:dyDescent="0.2">
      <c r="C549" s="285" t="s">
        <v>131</v>
      </c>
      <c r="D549" s="84">
        <f t="shared" ref="D549:O550" si="76">D455</f>
        <v>3.0325000000000006</v>
      </c>
      <c r="E549" s="84">
        <f t="shared" si="76"/>
        <v>18</v>
      </c>
      <c r="F549" s="84">
        <f t="shared" si="76"/>
        <v>3</v>
      </c>
      <c r="G549" s="84">
        <f t="shared" si="76"/>
        <v>0</v>
      </c>
      <c r="H549" s="84">
        <f t="shared" si="76"/>
        <v>0</v>
      </c>
      <c r="I549" s="84">
        <f t="shared" si="76"/>
        <v>0</v>
      </c>
      <c r="J549" s="84">
        <f t="shared" si="76"/>
        <v>0</v>
      </c>
      <c r="K549" s="84">
        <f t="shared" si="76"/>
        <v>0</v>
      </c>
      <c r="L549" s="84">
        <f t="shared" si="76"/>
        <v>63.833333333333343</v>
      </c>
      <c r="M549" s="84">
        <f t="shared" si="76"/>
        <v>60.000000005563301</v>
      </c>
      <c r="N549" s="84">
        <f t="shared" si="76"/>
        <v>80.000000010786152</v>
      </c>
      <c r="O549" s="84">
        <f t="shared" si="76"/>
        <v>5.0913481394498481</v>
      </c>
      <c r="P549" s="305">
        <f>O549*10/(D549)</f>
        <v>16.789276634624393</v>
      </c>
      <c r="Q549" s="301"/>
    </row>
    <row r="550" spans="3:17" x14ac:dyDescent="0.2">
      <c r="C550" s="285" t="s">
        <v>109</v>
      </c>
      <c r="D550" s="84">
        <f t="shared" si="76"/>
        <v>3707.6837507600007</v>
      </c>
      <c r="E550" s="84">
        <f t="shared" si="76"/>
        <v>2976.1075000000001</v>
      </c>
      <c r="F550" s="84">
        <f t="shared" si="76"/>
        <v>15</v>
      </c>
      <c r="G550" s="84">
        <f t="shared" si="76"/>
        <v>0</v>
      </c>
      <c r="H550" s="84">
        <f t="shared" si="76"/>
        <v>0</v>
      </c>
      <c r="I550" s="84">
        <f t="shared" si="76"/>
        <v>0</v>
      </c>
      <c r="J550" s="84">
        <f t="shared" si="76"/>
        <v>0</v>
      </c>
      <c r="K550" s="84">
        <f t="shared" si="76"/>
        <v>0</v>
      </c>
      <c r="L550" s="84">
        <f t="shared" si="76"/>
        <v>58.124999999999993</v>
      </c>
      <c r="M550" s="84">
        <f t="shared" si="76"/>
        <v>50.000000004636078</v>
      </c>
      <c r="N550" s="84">
        <f t="shared" si="76"/>
        <v>70.000000009437883</v>
      </c>
      <c r="O550" s="84">
        <f t="shared" si="76"/>
        <v>2237.2891217071847</v>
      </c>
      <c r="P550" s="305">
        <f t="shared" ref="P550" si="77">O550*10/(D550+D551)</f>
        <v>6.0341962047021545</v>
      </c>
      <c r="Q550" s="295"/>
    </row>
    <row r="551" spans="3:17" x14ac:dyDescent="0.2">
      <c r="C551" s="285" t="s">
        <v>110</v>
      </c>
      <c r="D551" s="84"/>
      <c r="E551" s="84"/>
      <c r="F551" s="190"/>
      <c r="G551" s="191"/>
      <c r="H551" s="191"/>
      <c r="I551" s="296"/>
      <c r="J551" s="296"/>
      <c r="K551" s="297"/>
      <c r="L551" s="191"/>
      <c r="M551" s="296"/>
      <c r="N551" s="297"/>
      <c r="O551" s="304"/>
      <c r="P551" s="305"/>
      <c r="Q551" s="295"/>
    </row>
    <row r="552" spans="3:17" x14ac:dyDescent="0.2">
      <c r="C552" s="288" t="s">
        <v>235</v>
      </c>
      <c r="D552" s="84"/>
      <c r="E552" s="84"/>
      <c r="F552" s="190"/>
      <c r="G552" s="191"/>
      <c r="H552" s="191"/>
      <c r="I552" s="296"/>
      <c r="J552" s="296"/>
      <c r="K552" s="297"/>
      <c r="L552" s="191"/>
      <c r="M552" s="296"/>
      <c r="N552" s="297"/>
      <c r="O552" s="304"/>
      <c r="P552" s="305"/>
      <c r="Q552" s="295"/>
    </row>
    <row r="553" spans="3:17" x14ac:dyDescent="0.2">
      <c r="C553" s="285" t="s">
        <v>12</v>
      </c>
      <c r="D553" s="84">
        <f t="shared" ref="D553:O554" si="78">D459</f>
        <v>368.46732363129854</v>
      </c>
      <c r="E553" s="84">
        <f t="shared" si="78"/>
        <v>146</v>
      </c>
      <c r="F553" s="84">
        <f t="shared" si="78"/>
        <v>10</v>
      </c>
      <c r="G553" s="84">
        <f t="shared" si="78"/>
        <v>0</v>
      </c>
      <c r="H553" s="84">
        <f t="shared" si="78"/>
        <v>0</v>
      </c>
      <c r="I553" s="84">
        <f t="shared" si="78"/>
        <v>0</v>
      </c>
      <c r="J553" s="84">
        <f t="shared" si="78"/>
        <v>0</v>
      </c>
      <c r="K553" s="84">
        <f t="shared" si="78"/>
        <v>0</v>
      </c>
      <c r="L553" s="84">
        <f t="shared" si="78"/>
        <v>85.664404038413764</v>
      </c>
      <c r="M553" s="84">
        <f t="shared" si="78"/>
        <v>80.971850908709314</v>
      </c>
      <c r="N553" s="84">
        <f t="shared" si="78"/>
        <v>100</v>
      </c>
      <c r="O553" s="84">
        <f t="shared" si="78"/>
        <v>180.99150130337205</v>
      </c>
      <c r="P553" s="305">
        <f t="shared" ref="P553" si="79">O553*10/(D553+D554)</f>
        <v>3.7617325440752123</v>
      </c>
      <c r="Q553" s="295"/>
    </row>
    <row r="554" spans="3:17" x14ac:dyDescent="0.2">
      <c r="C554" s="285" t="s">
        <v>111</v>
      </c>
      <c r="D554" s="84">
        <f t="shared" si="78"/>
        <v>112.6713516539407</v>
      </c>
      <c r="E554" s="84">
        <f t="shared" si="78"/>
        <v>32.5</v>
      </c>
      <c r="F554" s="84">
        <f t="shared" si="78"/>
        <v>2</v>
      </c>
      <c r="G554" s="84">
        <f t="shared" si="78"/>
        <v>0</v>
      </c>
      <c r="H554" s="84">
        <f t="shared" si="78"/>
        <v>0</v>
      </c>
      <c r="I554" s="84">
        <f t="shared" si="78"/>
        <v>0</v>
      </c>
      <c r="J554" s="84">
        <f t="shared" si="78"/>
        <v>0</v>
      </c>
      <c r="K554" s="84">
        <f t="shared" si="78"/>
        <v>0</v>
      </c>
      <c r="L554" s="84">
        <f t="shared" si="78"/>
        <v>100.00000000000004</v>
      </c>
      <c r="M554" s="84">
        <f t="shared" si="78"/>
        <v>99.99999999578948</v>
      </c>
      <c r="N554" s="84">
        <f t="shared" si="78"/>
        <v>100</v>
      </c>
      <c r="O554" s="84">
        <f t="shared" si="78"/>
        <v>52.061853794100699</v>
      </c>
      <c r="P554" s="305">
        <f t="shared" ref="P554" si="80">O554*10/(D554+D555)</f>
        <v>4.6206824565310711</v>
      </c>
      <c r="Q554" s="295"/>
    </row>
    <row r="555" spans="3:17" x14ac:dyDescent="0.2">
      <c r="C555" s="285" t="s">
        <v>229</v>
      </c>
      <c r="D555" s="84"/>
      <c r="E555" s="84"/>
      <c r="F555" s="190"/>
      <c r="G555" s="87"/>
      <c r="H555" s="87"/>
      <c r="I555" s="88"/>
      <c r="J555" s="88"/>
      <c r="K555" s="89"/>
      <c r="L555" s="87"/>
      <c r="M555" s="88"/>
      <c r="N555" s="89"/>
      <c r="O555" s="84"/>
      <c r="P555" s="85"/>
      <c r="Q555" s="306"/>
    </row>
    <row r="556" spans="3:17" x14ac:dyDescent="0.2">
      <c r="C556" s="285" t="s">
        <v>13</v>
      </c>
      <c r="D556" s="84"/>
      <c r="E556" s="84"/>
      <c r="F556" s="190"/>
      <c r="G556" s="87"/>
      <c r="H556" s="87"/>
      <c r="I556" s="88"/>
      <c r="J556" s="88"/>
      <c r="K556" s="89"/>
      <c r="L556" s="87"/>
      <c r="M556" s="88"/>
      <c r="N556" s="89"/>
      <c r="O556" s="84"/>
      <c r="P556" s="85"/>
      <c r="Q556" s="301"/>
    </row>
    <row r="557" spans="3:17" x14ac:dyDescent="0.2">
      <c r="C557" s="285" t="s">
        <v>5</v>
      </c>
      <c r="D557" s="84"/>
      <c r="E557" s="84"/>
      <c r="F557" s="190"/>
      <c r="G557" s="87"/>
      <c r="H557" s="87"/>
      <c r="I557" s="88"/>
      <c r="J557" s="88"/>
      <c r="K557" s="89"/>
      <c r="L557" s="87"/>
      <c r="M557" s="88"/>
      <c r="N557" s="89"/>
      <c r="O557" s="84"/>
      <c r="P557" s="85"/>
      <c r="Q557" s="301"/>
    </row>
    <row r="558" spans="3:17" x14ac:dyDescent="0.2">
      <c r="C558" s="279"/>
      <c r="D558" s="84"/>
      <c r="E558" s="84"/>
      <c r="F558" s="190"/>
      <c r="G558" s="87"/>
      <c r="H558" s="87"/>
      <c r="I558" s="88"/>
      <c r="J558" s="88"/>
      <c r="K558" s="89"/>
      <c r="L558" s="87"/>
      <c r="M558" s="88"/>
      <c r="N558" s="89"/>
      <c r="O558" s="84"/>
      <c r="P558" s="85"/>
      <c r="Q558" s="301"/>
    </row>
    <row r="559" spans="3:17" x14ac:dyDescent="0.2">
      <c r="C559" s="279">
        <f>'1| New Consumer Categories'!$K$40</f>
        <v>0</v>
      </c>
      <c r="D559" s="84"/>
      <c r="E559" s="87"/>
      <c r="F559" s="190"/>
      <c r="G559" s="87"/>
      <c r="H559" s="87"/>
      <c r="I559" s="88"/>
      <c r="J559" s="88"/>
      <c r="K559" s="89"/>
      <c r="L559" s="87"/>
      <c r="M559" s="88"/>
      <c r="N559" s="89"/>
      <c r="O559" s="84"/>
      <c r="P559" s="85"/>
      <c r="Q559" s="301"/>
    </row>
    <row r="560" spans="3:17" x14ac:dyDescent="0.2">
      <c r="C560" s="279">
        <f>'1| New Consumer Categories'!$K$41</f>
        <v>0</v>
      </c>
      <c r="D560" s="84"/>
      <c r="E560" s="87"/>
      <c r="F560" s="190"/>
      <c r="G560" s="87"/>
      <c r="H560" s="87"/>
      <c r="I560" s="88"/>
      <c r="J560" s="88"/>
      <c r="K560" s="89"/>
      <c r="L560" s="87"/>
      <c r="M560" s="88"/>
      <c r="N560" s="89"/>
      <c r="O560" s="84"/>
      <c r="P560" s="85"/>
      <c r="Q560" s="301"/>
    </row>
    <row r="561" spans="3:17" x14ac:dyDescent="0.2">
      <c r="C561" s="279">
        <f>'1| New Consumer Categories'!$K$42</f>
        <v>0</v>
      </c>
      <c r="D561" s="84"/>
      <c r="E561" s="87"/>
      <c r="F561" s="190"/>
      <c r="G561" s="87"/>
      <c r="H561" s="87"/>
      <c r="I561" s="88"/>
      <c r="J561" s="88"/>
      <c r="K561" s="89"/>
      <c r="L561" s="87"/>
      <c r="M561" s="88"/>
      <c r="N561" s="89"/>
      <c r="O561" s="84"/>
      <c r="P561" s="85"/>
      <c r="Q561" s="301"/>
    </row>
    <row r="562" spans="3:17" x14ac:dyDescent="0.2">
      <c r="C562" s="279">
        <f>'1| New Consumer Categories'!$K$43</f>
        <v>0</v>
      </c>
      <c r="D562" s="84"/>
      <c r="E562" s="87"/>
      <c r="F562" s="190"/>
      <c r="G562" s="87"/>
      <c r="H562" s="87"/>
      <c r="I562" s="88"/>
      <c r="J562" s="88"/>
      <c r="K562" s="89"/>
      <c r="L562" s="87"/>
      <c r="M562" s="88"/>
      <c r="N562" s="89"/>
      <c r="O562" s="84"/>
      <c r="P562" s="85"/>
      <c r="Q562" s="301"/>
    </row>
    <row r="563" spans="3:17" x14ac:dyDescent="0.2">
      <c r="C563" s="279">
        <f>'1| New Consumer Categories'!$K$44</f>
        <v>0</v>
      </c>
      <c r="D563" s="84"/>
      <c r="E563" s="87"/>
      <c r="F563" s="190"/>
      <c r="G563" s="87"/>
      <c r="H563" s="87"/>
      <c r="I563" s="88"/>
      <c r="J563" s="88"/>
      <c r="K563" s="89"/>
      <c r="L563" s="87"/>
      <c r="M563" s="88"/>
      <c r="N563" s="89"/>
      <c r="O563" s="84"/>
      <c r="P563" s="85"/>
      <c r="Q563" s="301"/>
    </row>
    <row r="564" spans="3:17" x14ac:dyDescent="0.2">
      <c r="C564" s="279">
        <f>'1| New Consumer Categories'!$K$45</f>
        <v>0</v>
      </c>
      <c r="D564" s="84"/>
      <c r="E564" s="87"/>
      <c r="F564" s="190"/>
      <c r="G564" s="87"/>
      <c r="H564" s="87"/>
      <c r="I564" s="88"/>
      <c r="J564" s="88"/>
      <c r="K564" s="89"/>
      <c r="L564" s="87"/>
      <c r="M564" s="88"/>
      <c r="N564" s="89"/>
      <c r="O564" s="84"/>
      <c r="P564" s="85"/>
      <c r="Q564" s="301"/>
    </row>
    <row r="565" spans="3:17" ht="12" thickBot="1" x14ac:dyDescent="0.25">
      <c r="C565" s="30" t="s">
        <v>3</v>
      </c>
      <c r="D565" s="31">
        <f>SUM(D479,D498,D520,D542)</f>
        <v>19249.111258756566</v>
      </c>
      <c r="E565" s="31">
        <f>SUM(E479,E498,E520,E542)</f>
        <v>13516.970131159072</v>
      </c>
      <c r="F565" s="95">
        <f>SUM(F479,F498,F520,F542)</f>
        <v>4959733</v>
      </c>
      <c r="G565" s="31">
        <f>SUM(G479,G498,G520,G542)</f>
        <v>0</v>
      </c>
      <c r="H565" s="105"/>
      <c r="I565" s="106"/>
      <c r="J565" s="106"/>
      <c r="K565" s="107"/>
      <c r="L565" s="302"/>
      <c r="M565" s="108"/>
      <c r="N565" s="303"/>
      <c r="O565" s="31">
        <f>SUM(O479,O498,O520,O542)</f>
        <v>12255.405500226518</v>
      </c>
      <c r="P565" s="349">
        <f>O565*10/D565</f>
        <v>6.3667383576742749</v>
      </c>
      <c r="Q565" s="301"/>
    </row>
  </sheetData>
  <sheetProtection password="C89E" sheet="1"/>
  <mergeCells count="58">
    <mergeCell ref="Q477:Q478"/>
    <mergeCell ref="O383:O384"/>
    <mergeCell ref="P383:P384"/>
    <mergeCell ref="Q383:Q384"/>
    <mergeCell ref="O477:O478"/>
    <mergeCell ref="P477:P478"/>
    <mergeCell ref="G289:G290"/>
    <mergeCell ref="O101:O102"/>
    <mergeCell ref="L101:N101"/>
    <mergeCell ref="O289:O290"/>
    <mergeCell ref="C383:C384"/>
    <mergeCell ref="D383:E383"/>
    <mergeCell ref="F383:F384"/>
    <mergeCell ref="G383:G384"/>
    <mergeCell ref="G195:G196"/>
    <mergeCell ref="H195:K195"/>
    <mergeCell ref="H289:K289"/>
    <mergeCell ref="D101:E101"/>
    <mergeCell ref="F101:F102"/>
    <mergeCell ref="G101:G102"/>
    <mergeCell ref="L195:N195"/>
    <mergeCell ref="L477:N477"/>
    <mergeCell ref="L383:N383"/>
    <mergeCell ref="B195:B196"/>
    <mergeCell ref="C195:C196"/>
    <mergeCell ref="D195:E195"/>
    <mergeCell ref="F195:F196"/>
    <mergeCell ref="B289:B290"/>
    <mergeCell ref="C289:C290"/>
    <mergeCell ref="D289:E289"/>
    <mergeCell ref="F289:F290"/>
    <mergeCell ref="C477:C478"/>
    <mergeCell ref="D477:E477"/>
    <mergeCell ref="H383:K383"/>
    <mergeCell ref="F477:F478"/>
    <mergeCell ref="G477:G478"/>
    <mergeCell ref="H477:K477"/>
    <mergeCell ref="B6:B7"/>
    <mergeCell ref="C6:C7"/>
    <mergeCell ref="D6:E6"/>
    <mergeCell ref="G6:G7"/>
    <mergeCell ref="F6:F7"/>
    <mergeCell ref="B101:B102"/>
    <mergeCell ref="C101:C102"/>
    <mergeCell ref="Q6:Q7"/>
    <mergeCell ref="P289:P290"/>
    <mergeCell ref="Q289:Q290"/>
    <mergeCell ref="O6:O7"/>
    <mergeCell ref="P195:P196"/>
    <mergeCell ref="Q195:Q196"/>
    <mergeCell ref="P101:P102"/>
    <mergeCell ref="Q101:Q102"/>
    <mergeCell ref="P6:P7"/>
    <mergeCell ref="O195:O196"/>
    <mergeCell ref="H6:K6"/>
    <mergeCell ref="H101:K101"/>
    <mergeCell ref="L6:N6"/>
    <mergeCell ref="L289:N289"/>
  </mergeCells>
  <phoneticPr fontId="3" type="noConversion"/>
  <dataValidations count="2">
    <dataValidation type="decimal" allowBlank="1" showInputMessage="1" showErrorMessage="1" sqref="D6:D31 E1:E31 D1:D2 F144:G144 G1:G143 D32:E65536 G145:G65536 H1:P1048576 Q404 Q426 Q448 Q498 Q520 Q542 Q354 Q332 Q310">
      <formula1>-9.99999999999999E+23</formula1>
      <formula2>9.99999999999999E+26</formula2>
    </dataValidation>
    <dataValidation type="whole" allowBlank="1" showInputMessage="1" showErrorMessage="1" sqref="F1:F143 F145:F65536">
      <formula1>0</formula1>
      <formula2>9.99999999999999E+26</formula2>
    </dataValidation>
  </dataValidations>
  <hyperlinks>
    <hyperlink ref="A1" location="Index!A1" display="Index"/>
  </hyperlinks>
  <printOptions horizontalCentered="1" verticalCentered="1"/>
  <pageMargins left="0.11811023622047245" right="0.11811023622047245" top="0.19685039370078741" bottom="0.19685039370078741" header="0.51181102362204722" footer="0.51181102362204722"/>
  <pageSetup scale="4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F19" sqref="F19"/>
    </sheetView>
  </sheetViews>
  <sheetFormatPr defaultRowHeight="12.75" x14ac:dyDescent="0.2"/>
  <cols>
    <col min="1" max="1" width="4.5703125" customWidth="1"/>
    <col min="2" max="2" width="0" hidden="1" customWidth="1"/>
    <col min="3" max="3" width="46.28515625" bestFit="1" customWidth="1"/>
    <col min="4" max="6" width="12.7109375" customWidth="1"/>
    <col min="7" max="7" width="2.28515625" customWidth="1"/>
    <col min="8" max="11" width="20.7109375" customWidth="1"/>
  </cols>
  <sheetData>
    <row r="1" spans="1:11" x14ac:dyDescent="0.2">
      <c r="A1" s="9" t="s">
        <v>171</v>
      </c>
      <c r="H1" s="48"/>
    </row>
    <row r="2" spans="1:11" x14ac:dyDescent="0.2">
      <c r="C2" s="36" t="s">
        <v>149</v>
      </c>
      <c r="D2" s="10" t="s">
        <v>101</v>
      </c>
      <c r="E2" s="12"/>
      <c r="F2" s="12"/>
      <c r="G2" s="12"/>
    </row>
    <row r="3" spans="1:11" x14ac:dyDescent="0.2">
      <c r="B3" s="12"/>
      <c r="C3" s="12"/>
      <c r="D3" s="12"/>
      <c r="E3" s="12"/>
      <c r="F3" s="12"/>
      <c r="G3" s="12"/>
    </row>
    <row r="4" spans="1:11" x14ac:dyDescent="0.2">
      <c r="B4" s="35"/>
      <c r="C4" s="402" t="s">
        <v>93</v>
      </c>
      <c r="D4" s="404" t="str">
        <f>Index!$G$38</f>
        <v>FY 2013-14</v>
      </c>
      <c r="E4" s="404" t="str">
        <f>Index!$G$39</f>
        <v>FY 2014-15</v>
      </c>
      <c r="F4" s="406" t="str">
        <f>Index!$G$40</f>
        <v>FY 2015-16</v>
      </c>
      <c r="G4" s="309"/>
      <c r="H4" s="408" t="s">
        <v>102</v>
      </c>
      <c r="I4" s="408"/>
      <c r="J4" s="409"/>
      <c r="K4" s="311"/>
    </row>
    <row r="5" spans="1:11" x14ac:dyDescent="0.2">
      <c r="B5" s="35"/>
      <c r="C5" s="403"/>
      <c r="D5" s="405"/>
      <c r="E5" s="405"/>
      <c r="F5" s="407"/>
      <c r="G5" s="309"/>
      <c r="H5" s="317" t="str">
        <f>D4</f>
        <v>FY 2013-14</v>
      </c>
      <c r="I5" s="49" t="str">
        <f>E4</f>
        <v>FY 2014-15</v>
      </c>
      <c r="J5" s="49" t="str">
        <f>F4</f>
        <v>FY 2015-16</v>
      </c>
    </row>
    <row r="6" spans="1:11" x14ac:dyDescent="0.2">
      <c r="B6" s="12">
        <v>10001</v>
      </c>
      <c r="C6" s="23" t="s">
        <v>172</v>
      </c>
      <c r="D6" s="109"/>
      <c r="E6" s="109"/>
      <c r="F6" s="315"/>
      <c r="G6" s="320"/>
      <c r="H6" s="318"/>
      <c r="I6" s="111"/>
      <c r="J6" s="111"/>
    </row>
    <row r="7" spans="1:11" x14ac:dyDescent="0.2">
      <c r="B7" s="12">
        <v>10002</v>
      </c>
      <c r="C7" s="23" t="s">
        <v>238</v>
      </c>
      <c r="D7" s="109"/>
      <c r="E7" s="109"/>
      <c r="F7" s="315"/>
      <c r="G7" s="320"/>
      <c r="H7" s="318"/>
      <c r="I7" s="111"/>
      <c r="J7" s="111"/>
    </row>
    <row r="8" spans="1:11" x14ac:dyDescent="0.2">
      <c r="B8" s="12">
        <v>10003</v>
      </c>
      <c r="C8" s="23" t="s">
        <v>162</v>
      </c>
      <c r="D8" s="109"/>
      <c r="E8" s="109"/>
      <c r="F8" s="315"/>
      <c r="G8" s="320"/>
      <c r="H8" s="318"/>
      <c r="I8" s="111"/>
      <c r="J8" s="111"/>
    </row>
    <row r="9" spans="1:11" x14ac:dyDescent="0.2">
      <c r="B9" s="12">
        <v>10004</v>
      </c>
      <c r="C9" s="44" t="s">
        <v>173</v>
      </c>
      <c r="D9" s="109"/>
      <c r="E9" s="109"/>
      <c r="F9" s="315"/>
      <c r="G9" s="320"/>
      <c r="H9" s="318"/>
      <c r="I9" s="111"/>
      <c r="J9" s="111"/>
    </row>
    <row r="10" spans="1:11" x14ac:dyDescent="0.2">
      <c r="B10" s="12">
        <v>10005</v>
      </c>
      <c r="C10" s="45" t="s">
        <v>174</v>
      </c>
      <c r="D10" s="109"/>
      <c r="E10" s="109"/>
      <c r="F10" s="315"/>
      <c r="G10" s="320"/>
      <c r="H10" s="318"/>
      <c r="I10" s="111"/>
      <c r="J10" s="111"/>
    </row>
    <row r="11" spans="1:11" x14ac:dyDescent="0.2">
      <c r="B11" s="12">
        <v>10006</v>
      </c>
      <c r="C11" s="45" t="s">
        <v>175</v>
      </c>
      <c r="D11" s="110"/>
      <c r="E11" s="110"/>
      <c r="F11" s="315"/>
      <c r="G11" s="321"/>
      <c r="H11" s="319"/>
      <c r="I11" s="112"/>
      <c r="J11" s="112"/>
    </row>
    <row r="12" spans="1:11" x14ac:dyDescent="0.2">
      <c r="G12" s="322"/>
    </row>
    <row r="13" spans="1:11" x14ac:dyDescent="0.2">
      <c r="G13" s="322"/>
    </row>
    <row r="14" spans="1:11" x14ac:dyDescent="0.2">
      <c r="C14" s="402" t="s">
        <v>93</v>
      </c>
      <c r="D14" s="404" t="str">
        <f>Index!$G$41</f>
        <v>FY 2016-17</v>
      </c>
      <c r="E14" s="404" t="str">
        <f>Index!$G$42</f>
        <v>FY 2017-18</v>
      </c>
      <c r="F14" s="406" t="str">
        <f>Index!$G$43</f>
        <v>FY 2018-19</v>
      </c>
      <c r="G14" s="309"/>
      <c r="H14" s="408" t="s">
        <v>102</v>
      </c>
      <c r="I14" s="408"/>
      <c r="J14" s="409"/>
      <c r="K14" s="311"/>
    </row>
    <row r="15" spans="1:11" x14ac:dyDescent="0.2">
      <c r="C15" s="403"/>
      <c r="D15" s="405"/>
      <c r="E15" s="405"/>
      <c r="F15" s="407"/>
      <c r="G15" s="309"/>
      <c r="H15" s="317" t="str">
        <f>D14</f>
        <v>FY 2016-17</v>
      </c>
      <c r="I15" s="49" t="str">
        <f>E14</f>
        <v>FY 2017-18</v>
      </c>
      <c r="J15" s="49" t="str">
        <f>F14</f>
        <v>FY 2018-19</v>
      </c>
      <c r="K15" s="312"/>
    </row>
    <row r="16" spans="1:11" x14ac:dyDescent="0.2">
      <c r="C16" s="23" t="s">
        <v>172</v>
      </c>
      <c r="D16" s="109"/>
      <c r="E16" s="109"/>
      <c r="F16" s="109">
        <v>5111.26</v>
      </c>
      <c r="G16" s="320"/>
      <c r="H16" s="318"/>
      <c r="I16" s="111"/>
      <c r="J16" s="111"/>
      <c r="K16" s="313"/>
    </row>
    <row r="17" spans="3:11" x14ac:dyDescent="0.2">
      <c r="C17" s="23" t="s">
        <v>238</v>
      </c>
      <c r="D17" s="109"/>
      <c r="E17" s="109"/>
      <c r="F17" s="109">
        <f>F16</f>
        <v>5111.26</v>
      </c>
      <c r="G17" s="320"/>
      <c r="H17" s="318"/>
      <c r="I17" s="111"/>
      <c r="J17" s="111"/>
      <c r="K17" s="313"/>
    </row>
    <row r="18" spans="3:11" x14ac:dyDescent="0.2">
      <c r="C18" s="23" t="s">
        <v>162</v>
      </c>
      <c r="D18" s="109"/>
      <c r="E18" s="109"/>
      <c r="F18" s="109">
        <f>F19+294.5+79.35+167.87</f>
        <v>1252.1799999999998</v>
      </c>
      <c r="G18" s="320"/>
      <c r="H18" s="318"/>
      <c r="I18" s="111"/>
      <c r="J18" s="111"/>
      <c r="K18" s="313"/>
    </row>
    <row r="19" spans="3:11" x14ac:dyDescent="0.2">
      <c r="C19" s="44" t="s">
        <v>173</v>
      </c>
      <c r="D19" s="109"/>
      <c r="E19" s="109"/>
      <c r="F19" s="109">
        <v>710.46</v>
      </c>
      <c r="G19" s="320"/>
      <c r="H19" s="318"/>
      <c r="I19" s="111"/>
      <c r="J19" s="111"/>
      <c r="K19" s="313"/>
    </row>
    <row r="20" spans="3:11" x14ac:dyDescent="0.2">
      <c r="C20" s="45" t="s">
        <v>174</v>
      </c>
      <c r="D20" s="109"/>
      <c r="E20" s="109"/>
      <c r="F20" s="315"/>
      <c r="G20" s="320"/>
      <c r="H20" s="318"/>
      <c r="I20" s="111"/>
      <c r="J20" s="111"/>
      <c r="K20" s="313"/>
    </row>
    <row r="21" spans="3:11" x14ac:dyDescent="0.2">
      <c r="C21" s="45" t="s">
        <v>175</v>
      </c>
      <c r="D21" s="110"/>
      <c r="E21" s="110"/>
      <c r="F21" s="316"/>
      <c r="G21" s="321"/>
      <c r="H21" s="319"/>
      <c r="I21" s="112"/>
      <c r="J21" s="112"/>
      <c r="K21" s="314"/>
    </row>
  </sheetData>
  <sheetProtection password="C89E" sheet="1" objects="1" scenarios="1"/>
  <mergeCells count="10">
    <mergeCell ref="H4:J4"/>
    <mergeCell ref="C4:C5"/>
    <mergeCell ref="D4:D5"/>
    <mergeCell ref="E4:E5"/>
    <mergeCell ref="F4:F5"/>
    <mergeCell ref="C14:C15"/>
    <mergeCell ref="E14:E15"/>
    <mergeCell ref="F14:F15"/>
    <mergeCell ref="H14:J14"/>
    <mergeCell ref="D14:D15"/>
  </mergeCells>
  <phoneticPr fontId="3" type="noConversion"/>
  <dataValidations count="1">
    <dataValidation type="decimal" allowBlank="1" showInputMessage="1" showErrorMessage="1" sqref="D1 E1:F3 D3 D6:F13 D16:F65536">
      <formula1>-9999999999999990</formula1>
      <formula2>9999999999999990000</formula2>
    </dataValidation>
  </dataValidations>
  <hyperlinks>
    <hyperlink ref="A1" location="Index!A1" display="Index"/>
  </hyperlinks>
  <printOptions horizontalCentered="1"/>
  <pageMargins left="0.35433070866141703" right="0.15748031496063" top="0.98425196850393704" bottom="0.98425196850393704" header="0.511811023622047" footer="0.511811023622047"/>
  <pageSetup paperSize="9" scale="9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J70"/>
  <sheetViews>
    <sheetView zoomScale="120" zoomScaleNormal="120" workbookViewId="0">
      <pane xSplit="3" ySplit="6" topLeftCell="D28" activePane="bottomRight" state="frozen"/>
      <selection activeCell="B1" sqref="A1:IV65536"/>
      <selection pane="topRight" activeCell="B1" sqref="A1:IV65536"/>
      <selection pane="bottomLeft" activeCell="B1" sqref="A1:IV65536"/>
      <selection pane="bottomRight" activeCell="E51" sqref="E51:E52"/>
    </sheetView>
  </sheetViews>
  <sheetFormatPr defaultRowHeight="11.25" x14ac:dyDescent="0.2"/>
  <cols>
    <col min="1" max="1" width="5.140625" style="12" customWidth="1"/>
    <col min="2" max="2" width="5" style="12" hidden="1" customWidth="1"/>
    <col min="3" max="3" width="27.42578125" style="12" bestFit="1" customWidth="1"/>
    <col min="4" max="6" width="10.7109375" style="12" customWidth="1"/>
    <col min="7" max="7" width="3" style="336" customWidth="1"/>
    <col min="8" max="11" width="20.7109375" style="12" customWidth="1"/>
    <col min="12" max="16384" width="9.140625" style="12"/>
  </cols>
  <sheetData>
    <row r="1" spans="1:10" ht="12.75" x14ac:dyDescent="0.2">
      <c r="A1" s="9" t="s">
        <v>171</v>
      </c>
    </row>
    <row r="3" spans="1:10" x14ac:dyDescent="0.2">
      <c r="C3" s="10" t="s">
        <v>150</v>
      </c>
      <c r="D3" s="57" t="s">
        <v>156</v>
      </c>
    </row>
    <row r="4" spans="1:10" x14ac:dyDescent="0.2">
      <c r="C4" s="57"/>
    </row>
    <row r="5" spans="1:10" x14ac:dyDescent="0.2">
      <c r="C5" s="413" t="s">
        <v>93</v>
      </c>
      <c r="D5" s="410" t="str">
        <f>Index!$G$38</f>
        <v>FY 2013-14</v>
      </c>
      <c r="E5" s="410" t="str">
        <f>Index!$G$39</f>
        <v>FY 2014-15</v>
      </c>
      <c r="F5" s="410" t="str">
        <f>Index!$G$40</f>
        <v>FY 2015-16</v>
      </c>
      <c r="G5" s="412"/>
      <c r="H5" s="411" t="s">
        <v>102</v>
      </c>
      <c r="I5" s="408"/>
      <c r="J5" s="409"/>
    </row>
    <row r="6" spans="1:10" x14ac:dyDescent="0.2">
      <c r="C6" s="413"/>
      <c r="D6" s="410"/>
      <c r="E6" s="410"/>
      <c r="F6" s="410"/>
      <c r="G6" s="412"/>
      <c r="H6" s="310" t="str">
        <f>D5</f>
        <v>FY 2013-14</v>
      </c>
      <c r="I6" s="276" t="str">
        <f>E5</f>
        <v>FY 2014-15</v>
      </c>
      <c r="J6" s="276" t="str">
        <f>F5</f>
        <v>FY 2015-16</v>
      </c>
    </row>
    <row r="7" spans="1:10" x14ac:dyDescent="0.2">
      <c r="B7" s="12">
        <v>10001</v>
      </c>
      <c r="C7" s="58" t="s">
        <v>94</v>
      </c>
      <c r="D7" s="75"/>
      <c r="E7" s="75"/>
      <c r="F7" s="327"/>
      <c r="G7" s="324"/>
      <c r="H7" s="334"/>
      <c r="I7" s="51"/>
      <c r="J7" s="51"/>
    </row>
    <row r="8" spans="1:10" x14ac:dyDescent="0.2">
      <c r="B8" s="12">
        <v>11000</v>
      </c>
      <c r="C8" s="43" t="s">
        <v>112</v>
      </c>
      <c r="D8" s="115"/>
      <c r="E8" s="115"/>
      <c r="F8" s="328"/>
      <c r="G8" s="325"/>
      <c r="H8" s="335"/>
      <c r="I8" s="113"/>
      <c r="J8" s="353"/>
    </row>
    <row r="9" spans="1:10" x14ac:dyDescent="0.2">
      <c r="B9" s="12">
        <v>11001</v>
      </c>
      <c r="C9" s="43" t="s">
        <v>72</v>
      </c>
      <c r="D9" s="115"/>
      <c r="E9" s="115"/>
      <c r="F9" s="328"/>
      <c r="G9" s="325"/>
      <c r="H9" s="335"/>
      <c r="I9" s="113"/>
      <c r="J9" s="353"/>
    </row>
    <row r="10" spans="1:10" x14ac:dyDescent="0.2">
      <c r="B10" s="12">
        <v>11002</v>
      </c>
      <c r="C10" s="43" t="s">
        <v>73</v>
      </c>
      <c r="D10" s="115"/>
      <c r="E10" s="115"/>
      <c r="F10" s="328"/>
      <c r="G10" s="325"/>
      <c r="H10" s="335"/>
      <c r="I10" s="113"/>
      <c r="J10" s="353"/>
    </row>
    <row r="11" spans="1:10" x14ac:dyDescent="0.2">
      <c r="C11" s="156"/>
      <c r="D11" s="157"/>
      <c r="E11" s="157"/>
      <c r="F11" s="329"/>
      <c r="G11" s="325"/>
      <c r="H11" s="335"/>
      <c r="I11" s="113"/>
      <c r="J11" s="113"/>
    </row>
    <row r="12" spans="1:10" x14ac:dyDescent="0.2">
      <c r="B12" s="12">
        <v>11010</v>
      </c>
      <c r="C12" s="60" t="s">
        <v>74</v>
      </c>
      <c r="D12" s="116"/>
      <c r="E12" s="115"/>
      <c r="F12" s="330">
        <f>F8+F9+F10</f>
        <v>0</v>
      </c>
      <c r="G12" s="326"/>
      <c r="H12" s="335"/>
      <c r="I12" s="113"/>
      <c r="J12" s="353"/>
    </row>
    <row r="13" spans="1:10" x14ac:dyDescent="0.2">
      <c r="B13" s="12">
        <v>11020</v>
      </c>
      <c r="C13" s="43" t="s">
        <v>77</v>
      </c>
      <c r="D13" s="115"/>
      <c r="E13" s="115"/>
      <c r="F13" s="328"/>
      <c r="G13" s="325"/>
      <c r="H13" s="335"/>
      <c r="I13" s="113"/>
      <c r="J13" s="353"/>
    </row>
    <row r="14" spans="1:10" x14ac:dyDescent="0.2">
      <c r="B14" s="12">
        <v>11021</v>
      </c>
      <c r="C14" s="43" t="s">
        <v>75</v>
      </c>
      <c r="D14" s="115"/>
      <c r="E14" s="115"/>
      <c r="F14" s="328"/>
      <c r="G14" s="325"/>
      <c r="H14" s="335"/>
      <c r="I14" s="113"/>
      <c r="J14" s="353"/>
    </row>
    <row r="15" spans="1:10" x14ac:dyDescent="0.2">
      <c r="B15" s="12">
        <v>11022</v>
      </c>
      <c r="C15" s="43" t="s">
        <v>76</v>
      </c>
      <c r="D15" s="115"/>
      <c r="E15" s="115"/>
      <c r="F15" s="328"/>
      <c r="G15" s="325"/>
      <c r="H15" s="335"/>
      <c r="I15" s="113"/>
      <c r="J15" s="353"/>
    </row>
    <row r="16" spans="1:10" x14ac:dyDescent="0.2">
      <c r="C16" s="156"/>
      <c r="D16" s="157"/>
      <c r="E16" s="157"/>
      <c r="F16" s="329"/>
      <c r="G16" s="325"/>
      <c r="H16" s="335"/>
      <c r="I16" s="113"/>
      <c r="J16" s="113"/>
    </row>
    <row r="17" spans="2:10" x14ac:dyDescent="0.2">
      <c r="B17" s="12">
        <v>11030</v>
      </c>
      <c r="C17" s="60" t="s">
        <v>78</v>
      </c>
      <c r="D17" s="116"/>
      <c r="E17" s="116"/>
      <c r="F17" s="116">
        <f>F13+F14+F15</f>
        <v>0</v>
      </c>
      <c r="G17" s="326"/>
      <c r="H17" s="335"/>
      <c r="I17" s="113"/>
      <c r="J17" s="353"/>
    </row>
    <row r="18" spans="2:10" x14ac:dyDescent="0.2">
      <c r="B18" s="12">
        <v>11040</v>
      </c>
      <c r="C18" s="60" t="s">
        <v>79</v>
      </c>
      <c r="D18" s="116"/>
      <c r="E18" s="116"/>
      <c r="F18" s="116">
        <f>F17+F12</f>
        <v>0</v>
      </c>
      <c r="G18" s="326"/>
      <c r="H18" s="335"/>
      <c r="I18" s="113"/>
      <c r="J18" s="353"/>
    </row>
    <row r="19" spans="2:10" x14ac:dyDescent="0.2">
      <c r="C19" s="158"/>
      <c r="D19" s="159"/>
      <c r="E19" s="159"/>
      <c r="F19" s="331"/>
      <c r="G19" s="326"/>
      <c r="H19" s="335"/>
      <c r="I19" s="113"/>
      <c r="J19" s="113"/>
    </row>
    <row r="20" spans="2:10" x14ac:dyDescent="0.2">
      <c r="B20" s="12">
        <v>11050</v>
      </c>
      <c r="C20" s="58" t="s">
        <v>80</v>
      </c>
      <c r="D20" s="76"/>
      <c r="E20" s="76"/>
      <c r="F20" s="332"/>
      <c r="G20" s="325"/>
      <c r="H20" s="334"/>
      <c r="I20" s="51"/>
      <c r="J20" s="51"/>
    </row>
    <row r="21" spans="2:10" x14ac:dyDescent="0.2">
      <c r="B21" s="12">
        <v>11060</v>
      </c>
      <c r="C21" s="43" t="s">
        <v>112</v>
      </c>
      <c r="D21" s="115"/>
      <c r="E21" s="115"/>
      <c r="F21" s="328"/>
      <c r="G21" s="325"/>
      <c r="H21" s="335"/>
      <c r="I21" s="113"/>
      <c r="J21" s="353"/>
    </row>
    <row r="22" spans="2:10" x14ac:dyDescent="0.2">
      <c r="B22" s="12">
        <v>11061</v>
      </c>
      <c r="C22" s="43" t="s">
        <v>72</v>
      </c>
      <c r="D22" s="115"/>
      <c r="E22" s="115"/>
      <c r="F22" s="328"/>
      <c r="G22" s="325"/>
      <c r="H22" s="335"/>
      <c r="I22" s="113"/>
      <c r="J22" s="353"/>
    </row>
    <row r="23" spans="2:10" x14ac:dyDescent="0.2">
      <c r="B23" s="12">
        <v>11062</v>
      </c>
      <c r="C23" s="43" t="s">
        <v>73</v>
      </c>
      <c r="D23" s="115"/>
      <c r="E23" s="115"/>
      <c r="F23" s="328"/>
      <c r="G23" s="325"/>
      <c r="H23" s="335"/>
      <c r="I23" s="113"/>
      <c r="J23" s="353"/>
    </row>
    <row r="24" spans="2:10" x14ac:dyDescent="0.2">
      <c r="C24" s="156"/>
      <c r="D24" s="157"/>
      <c r="E24" s="157"/>
      <c r="F24" s="329"/>
      <c r="G24" s="325"/>
      <c r="H24" s="335"/>
      <c r="I24" s="113"/>
      <c r="J24" s="113"/>
    </row>
    <row r="25" spans="2:10" x14ac:dyDescent="0.2">
      <c r="B25" s="12">
        <v>11070</v>
      </c>
      <c r="C25" s="60" t="s">
        <v>74</v>
      </c>
      <c r="D25" s="116"/>
      <c r="E25" s="116"/>
      <c r="F25" s="330">
        <f>F23+F22+F21</f>
        <v>0</v>
      </c>
      <c r="G25" s="326"/>
      <c r="H25" s="335"/>
      <c r="I25" s="113"/>
      <c r="J25" s="353"/>
    </row>
    <row r="26" spans="2:10" x14ac:dyDescent="0.2">
      <c r="B26" s="12">
        <v>11080</v>
      </c>
      <c r="C26" s="43" t="s">
        <v>77</v>
      </c>
      <c r="D26" s="115"/>
      <c r="E26" s="115"/>
      <c r="F26" s="328"/>
      <c r="G26" s="325"/>
      <c r="H26" s="335"/>
      <c r="I26" s="113"/>
      <c r="J26" s="353"/>
    </row>
    <row r="27" spans="2:10" x14ac:dyDescent="0.2">
      <c r="B27" s="12">
        <v>11081</v>
      </c>
      <c r="C27" s="43" t="s">
        <v>75</v>
      </c>
      <c r="D27" s="115"/>
      <c r="E27" s="115"/>
      <c r="F27" s="328"/>
      <c r="G27" s="325"/>
      <c r="H27" s="335"/>
      <c r="I27" s="113"/>
      <c r="J27" s="353"/>
    </row>
    <row r="28" spans="2:10" x14ac:dyDescent="0.2">
      <c r="B28" s="12">
        <v>11082</v>
      </c>
      <c r="C28" s="43" t="s">
        <v>76</v>
      </c>
      <c r="D28" s="115"/>
      <c r="E28" s="115"/>
      <c r="F28" s="328"/>
      <c r="G28" s="325"/>
      <c r="H28" s="335"/>
      <c r="I28" s="113"/>
      <c r="J28" s="353"/>
    </row>
    <row r="29" spans="2:10" x14ac:dyDescent="0.2">
      <c r="C29" s="156"/>
      <c r="D29" s="157"/>
      <c r="E29" s="157"/>
      <c r="F29" s="329"/>
      <c r="G29" s="325"/>
      <c r="H29" s="335"/>
      <c r="I29" s="113"/>
      <c r="J29" s="113"/>
    </row>
    <row r="30" spans="2:10" x14ac:dyDescent="0.2">
      <c r="B30" s="12">
        <v>11090</v>
      </c>
      <c r="C30" s="60" t="s">
        <v>78</v>
      </c>
      <c r="D30" s="116"/>
      <c r="E30" s="116"/>
      <c r="F30" s="116">
        <f>F26+F27+F28</f>
        <v>0</v>
      </c>
      <c r="G30" s="326"/>
      <c r="H30" s="335"/>
      <c r="I30" s="113"/>
      <c r="J30" s="353"/>
    </row>
    <row r="31" spans="2:10" x14ac:dyDescent="0.2">
      <c r="B31" s="12">
        <v>11100</v>
      </c>
      <c r="C31" s="60" t="s">
        <v>81</v>
      </c>
      <c r="D31" s="116"/>
      <c r="E31" s="116"/>
      <c r="F31" s="116">
        <f>F30+F25</f>
        <v>0</v>
      </c>
      <c r="G31" s="326"/>
      <c r="H31" s="335"/>
      <c r="I31" s="113"/>
      <c r="J31" s="353"/>
    </row>
    <row r="32" spans="2:10" x14ac:dyDescent="0.2">
      <c r="C32" s="158"/>
      <c r="D32" s="159"/>
      <c r="E32" s="159"/>
      <c r="F32" s="331"/>
      <c r="G32" s="326"/>
      <c r="H32" s="335"/>
      <c r="I32" s="113"/>
      <c r="J32" s="113"/>
    </row>
    <row r="33" spans="2:10" x14ac:dyDescent="0.2">
      <c r="B33" s="12">
        <v>11110</v>
      </c>
      <c r="C33" s="58" t="s">
        <v>95</v>
      </c>
      <c r="D33" s="114"/>
      <c r="E33" s="114"/>
      <c r="F33" s="333"/>
      <c r="G33" s="325"/>
      <c r="H33" s="334"/>
      <c r="I33" s="51"/>
      <c r="J33" s="51"/>
    </row>
    <row r="34" spans="2:10" x14ac:dyDescent="0.2">
      <c r="B34" s="12">
        <v>11120</v>
      </c>
      <c r="C34" s="59" t="s">
        <v>239</v>
      </c>
      <c r="D34" s="115"/>
      <c r="E34" s="115"/>
      <c r="F34" s="328"/>
      <c r="G34" s="325"/>
      <c r="H34" s="335"/>
      <c r="I34" s="113"/>
      <c r="J34" s="113"/>
    </row>
    <row r="35" spans="2:10" x14ac:dyDescent="0.2">
      <c r="B35" s="12">
        <v>11130</v>
      </c>
      <c r="C35" s="59" t="s">
        <v>96</v>
      </c>
      <c r="D35" s="115"/>
      <c r="E35" s="115"/>
      <c r="F35" s="328"/>
      <c r="G35" s="325"/>
      <c r="H35" s="335"/>
      <c r="I35" s="113"/>
      <c r="J35" s="113"/>
    </row>
    <row r="36" spans="2:10" x14ac:dyDescent="0.2">
      <c r="B36" s="12">
        <v>11140</v>
      </c>
      <c r="C36" s="64" t="s">
        <v>159</v>
      </c>
      <c r="D36" s="115"/>
      <c r="E36" s="115"/>
      <c r="F36" s="116"/>
      <c r="G36" s="325"/>
      <c r="H36" s="335"/>
      <c r="I36" s="113"/>
      <c r="J36" s="353"/>
    </row>
    <row r="39" spans="2:10" x14ac:dyDescent="0.2">
      <c r="C39" s="413" t="s">
        <v>93</v>
      </c>
      <c r="D39" s="410" t="str">
        <f>Index!$G$41</f>
        <v>FY 2016-17</v>
      </c>
      <c r="E39" s="410" t="str">
        <f>Index!$G$42</f>
        <v>FY 2017-18</v>
      </c>
      <c r="F39" s="410" t="str">
        <f>Index!$G$43</f>
        <v>FY 2018-19</v>
      </c>
      <c r="H39" s="411" t="s">
        <v>102</v>
      </c>
      <c r="I39" s="408"/>
      <c r="J39" s="409"/>
    </row>
    <row r="40" spans="2:10" x14ac:dyDescent="0.2">
      <c r="C40" s="413"/>
      <c r="D40" s="410"/>
      <c r="E40" s="410"/>
      <c r="F40" s="410"/>
      <c r="H40" s="310" t="str">
        <f>D39</f>
        <v>FY 2016-17</v>
      </c>
      <c r="I40" s="276" t="str">
        <f>E39</f>
        <v>FY 2017-18</v>
      </c>
      <c r="J40" s="276" t="str">
        <f>F39</f>
        <v>FY 2018-19</v>
      </c>
    </row>
    <row r="41" spans="2:10" x14ac:dyDescent="0.2">
      <c r="C41" s="58" t="s">
        <v>94</v>
      </c>
      <c r="D41" s="75"/>
      <c r="E41" s="75"/>
      <c r="F41" s="327"/>
      <c r="H41" s="334"/>
      <c r="I41" s="51"/>
      <c r="J41" s="51"/>
    </row>
    <row r="42" spans="2:10" x14ac:dyDescent="0.2">
      <c r="C42" s="43" t="s">
        <v>112</v>
      </c>
      <c r="D42" s="328"/>
      <c r="E42" s="115"/>
      <c r="F42" s="115">
        <f>[5]Results!$F232*100</f>
        <v>6.7714131295821156</v>
      </c>
      <c r="H42" s="335"/>
      <c r="I42" s="113"/>
      <c r="J42" s="113"/>
    </row>
    <row r="43" spans="2:10" x14ac:dyDescent="0.2">
      <c r="C43" s="43" t="s">
        <v>72</v>
      </c>
      <c r="D43" s="328"/>
      <c r="E43" s="115"/>
      <c r="F43" s="115">
        <f>[5]Results!$F233*100</f>
        <v>0.67050102576288606</v>
      </c>
      <c r="H43" s="335"/>
      <c r="I43" s="113"/>
      <c r="J43" s="113"/>
    </row>
    <row r="44" spans="2:10" x14ac:dyDescent="0.2">
      <c r="C44" s="43" t="s">
        <v>73</v>
      </c>
      <c r="D44" s="328"/>
      <c r="E44" s="115"/>
      <c r="F44" s="115">
        <f>[5]Results!$F234*100</f>
        <v>0.11840297054807328</v>
      </c>
      <c r="H44" s="335"/>
      <c r="I44" s="113"/>
      <c r="J44" s="113"/>
    </row>
    <row r="45" spans="2:10" x14ac:dyDescent="0.2">
      <c r="C45" s="156"/>
      <c r="D45" s="157"/>
      <c r="E45" s="157"/>
      <c r="F45" s="329"/>
      <c r="H45" s="335"/>
      <c r="I45" s="113"/>
      <c r="J45" s="113"/>
    </row>
    <row r="46" spans="2:10" x14ac:dyDescent="0.2">
      <c r="C46" s="60" t="s">
        <v>74</v>
      </c>
      <c r="D46" s="330"/>
      <c r="E46" s="330"/>
      <c r="F46" s="116">
        <f>F42+F43+F44</f>
        <v>7.560317125893075</v>
      </c>
      <c r="H46" s="335"/>
      <c r="I46" s="113"/>
      <c r="J46" s="113"/>
    </row>
    <row r="47" spans="2:10" x14ac:dyDescent="0.2">
      <c r="C47" s="43" t="s">
        <v>77</v>
      </c>
      <c r="D47" s="328"/>
      <c r="E47" s="115"/>
      <c r="F47" s="115">
        <f>[5]Results!$G232*100</f>
        <v>1.1820911303102006</v>
      </c>
      <c r="H47" s="335"/>
      <c r="I47" s="113"/>
      <c r="J47" s="113"/>
    </row>
    <row r="48" spans="2:10" x14ac:dyDescent="0.2">
      <c r="C48" s="43" t="s">
        <v>75</v>
      </c>
      <c r="D48" s="328"/>
      <c r="E48" s="115"/>
      <c r="F48" s="115">
        <f>[5]Results!$G233*100</f>
        <v>7.1702260744423693E-2</v>
      </c>
      <c r="H48" s="335"/>
      <c r="I48" s="113"/>
      <c r="J48" s="113"/>
    </row>
    <row r="49" spans="3:10" x14ac:dyDescent="0.2">
      <c r="C49" s="43" t="s">
        <v>76</v>
      </c>
      <c r="D49" s="328"/>
      <c r="E49" s="115"/>
      <c r="F49" s="115">
        <f>[5]Results!$G234*100</f>
        <v>0</v>
      </c>
      <c r="H49" s="335"/>
      <c r="I49" s="113"/>
      <c r="J49" s="113"/>
    </row>
    <row r="50" spans="3:10" x14ac:dyDescent="0.2">
      <c r="C50" s="156"/>
      <c r="D50" s="157"/>
      <c r="E50" s="157"/>
      <c r="F50" s="329"/>
      <c r="H50" s="335"/>
      <c r="I50" s="113"/>
      <c r="J50" s="113"/>
    </row>
    <row r="51" spans="3:10" x14ac:dyDescent="0.2">
      <c r="C51" s="60" t="s">
        <v>78</v>
      </c>
      <c r="D51" s="330"/>
      <c r="E51" s="330"/>
      <c r="F51" s="116">
        <f>F47+F48+F49</f>
        <v>1.2537933910546244</v>
      </c>
      <c r="H51" s="335"/>
      <c r="I51" s="113"/>
      <c r="J51" s="113"/>
    </row>
    <row r="52" spans="3:10" x14ac:dyDescent="0.2">
      <c r="C52" s="60" t="s">
        <v>79</v>
      </c>
      <c r="D52" s="116"/>
      <c r="E52" s="116"/>
      <c r="F52" s="116">
        <f>F51+F46</f>
        <v>8.8141105169477001</v>
      </c>
      <c r="H52" s="335"/>
      <c r="I52" s="113"/>
      <c r="J52" s="113"/>
    </row>
    <row r="53" spans="3:10" x14ac:dyDescent="0.2">
      <c r="C53" s="158"/>
      <c r="D53" s="159"/>
      <c r="E53" s="159"/>
      <c r="F53" s="331"/>
      <c r="H53" s="335"/>
      <c r="I53" s="113"/>
      <c r="J53" s="113"/>
    </row>
    <row r="54" spans="3:10" x14ac:dyDescent="0.2">
      <c r="C54" s="58" t="s">
        <v>80</v>
      </c>
      <c r="D54" s="76"/>
      <c r="E54" s="76"/>
      <c r="F54" s="332"/>
      <c r="H54" s="334"/>
      <c r="I54" s="51"/>
      <c r="J54" s="51"/>
    </row>
    <row r="55" spans="3:10" x14ac:dyDescent="0.2">
      <c r="C55" s="43" t="s">
        <v>112</v>
      </c>
      <c r="D55" s="328"/>
      <c r="E55" s="115"/>
      <c r="F55" s="115">
        <f>[5]Results!$G440*100</f>
        <v>11.771820640862279</v>
      </c>
      <c r="H55" s="335"/>
      <c r="I55" s="113"/>
      <c r="J55" s="113"/>
    </row>
    <row r="56" spans="3:10" x14ac:dyDescent="0.2">
      <c r="C56" s="43" t="s">
        <v>72</v>
      </c>
      <c r="D56" s="328"/>
      <c r="E56" s="115"/>
      <c r="F56" s="115">
        <f>[5]Results!$G441*100</f>
        <v>1.4400498540386388</v>
      </c>
      <c r="H56" s="335"/>
      <c r="I56" s="113"/>
      <c r="J56" s="113"/>
    </row>
    <row r="57" spans="3:10" x14ac:dyDescent="0.2">
      <c r="C57" s="43" t="s">
        <v>73</v>
      </c>
      <c r="D57" s="328"/>
      <c r="E57" s="115"/>
      <c r="F57" s="115">
        <f>[5]Results!$G442*100</f>
        <v>0.18746603133451054</v>
      </c>
      <c r="H57" s="335"/>
      <c r="I57" s="113"/>
      <c r="J57" s="113"/>
    </row>
    <row r="58" spans="3:10" x14ac:dyDescent="0.2">
      <c r="C58" s="156"/>
      <c r="D58" s="157"/>
      <c r="E58" s="157"/>
      <c r="F58" s="329"/>
      <c r="H58" s="335"/>
      <c r="I58" s="113"/>
      <c r="J58" s="113"/>
    </row>
    <row r="59" spans="3:10" x14ac:dyDescent="0.2">
      <c r="C59" s="60" t="s">
        <v>74</v>
      </c>
      <c r="D59" s="330"/>
      <c r="E59" s="330"/>
      <c r="F59" s="116">
        <f>F55+F56+F57</f>
        <v>13.399336526235428</v>
      </c>
      <c r="H59" s="335"/>
      <c r="I59" s="113"/>
      <c r="J59" s="113"/>
    </row>
    <row r="60" spans="3:10" x14ac:dyDescent="0.2">
      <c r="C60" s="43" t="s">
        <v>77</v>
      </c>
      <c r="D60" s="328"/>
      <c r="E60" s="115"/>
      <c r="F60" s="115">
        <f>[5]Results!$G437*100</f>
        <v>1.1424866938462894</v>
      </c>
      <c r="H60" s="335"/>
      <c r="I60" s="113"/>
      <c r="J60" s="113"/>
    </row>
    <row r="61" spans="3:10" x14ac:dyDescent="0.2">
      <c r="C61" s="43" t="s">
        <v>75</v>
      </c>
      <c r="D61" s="328"/>
      <c r="E61" s="115"/>
      <c r="F61" s="115">
        <f>[5]Results!$G438*100</f>
        <v>0.1524249760080596</v>
      </c>
      <c r="H61" s="335"/>
      <c r="I61" s="113"/>
      <c r="J61" s="113"/>
    </row>
    <row r="62" spans="3:10" x14ac:dyDescent="0.2">
      <c r="C62" s="43" t="s">
        <v>76</v>
      </c>
      <c r="D62" s="328"/>
      <c r="E62" s="115"/>
      <c r="F62" s="115">
        <f>[5]Results!$G439*100</f>
        <v>0</v>
      </c>
      <c r="H62" s="335"/>
      <c r="I62" s="113"/>
      <c r="J62" s="113"/>
    </row>
    <row r="63" spans="3:10" x14ac:dyDescent="0.2">
      <c r="C63" s="156"/>
      <c r="D63" s="157"/>
      <c r="E63" s="157"/>
      <c r="F63" s="329"/>
      <c r="H63" s="335"/>
      <c r="I63" s="113"/>
      <c r="J63" s="113"/>
    </row>
    <row r="64" spans="3:10" x14ac:dyDescent="0.2">
      <c r="C64" s="60" t="s">
        <v>78</v>
      </c>
      <c r="D64" s="330"/>
      <c r="E64" s="330">
        <f>E62+E61+E60</f>
        <v>0</v>
      </c>
      <c r="F64" s="116">
        <f>F60+F61+F62</f>
        <v>1.294911669854349</v>
      </c>
      <c r="H64" s="335"/>
      <c r="I64" s="113"/>
      <c r="J64" s="113"/>
    </row>
    <row r="65" spans="3:10" x14ac:dyDescent="0.2">
      <c r="C65" s="60" t="s">
        <v>81</v>
      </c>
      <c r="D65" s="116"/>
      <c r="E65" s="116">
        <f>E64+E59</f>
        <v>0</v>
      </c>
      <c r="F65" s="116">
        <f>F64+F59</f>
        <v>14.694248196089777</v>
      </c>
      <c r="H65" s="335"/>
      <c r="I65" s="113"/>
      <c r="J65" s="113"/>
    </row>
    <row r="66" spans="3:10" x14ac:dyDescent="0.2">
      <c r="C66" s="158"/>
      <c r="D66" s="159"/>
      <c r="E66" s="159"/>
      <c r="F66" s="331"/>
      <c r="H66" s="335"/>
      <c r="I66" s="113"/>
      <c r="J66" s="113"/>
    </row>
    <row r="67" spans="3:10" x14ac:dyDescent="0.2">
      <c r="C67" s="58" t="s">
        <v>95</v>
      </c>
      <c r="D67" s="114"/>
      <c r="E67" s="114"/>
      <c r="F67" s="333"/>
      <c r="H67" s="334"/>
      <c r="I67" s="51"/>
      <c r="J67" s="51"/>
    </row>
    <row r="68" spans="3:10" x14ac:dyDescent="0.2">
      <c r="C68" s="59" t="s">
        <v>239</v>
      </c>
      <c r="D68" s="115"/>
      <c r="E68" s="115"/>
      <c r="F68" s="328"/>
      <c r="H68" s="335"/>
      <c r="I68" s="113"/>
      <c r="J68" s="113"/>
    </row>
    <row r="69" spans="3:10" x14ac:dyDescent="0.2">
      <c r="C69" s="59" t="s">
        <v>96</v>
      </c>
      <c r="D69" s="115"/>
      <c r="E69" s="115"/>
      <c r="F69" s="328"/>
      <c r="H69" s="335"/>
      <c r="I69" s="113"/>
      <c r="J69" s="113"/>
    </row>
    <row r="70" spans="3:10" x14ac:dyDescent="0.2">
      <c r="C70" s="64" t="s">
        <v>159</v>
      </c>
      <c r="D70" s="354"/>
      <c r="E70" s="115"/>
      <c r="F70" s="328">
        <v>4.405106</v>
      </c>
      <c r="H70" s="335"/>
      <c r="I70" s="113"/>
      <c r="J70" s="113"/>
    </row>
  </sheetData>
  <sheetProtection password="C89E" sheet="1" objects="1" scenarios="1"/>
  <mergeCells count="11">
    <mergeCell ref="C5:C6"/>
    <mergeCell ref="D5:D6"/>
    <mergeCell ref="E5:E6"/>
    <mergeCell ref="C39:C40"/>
    <mergeCell ref="D39:D40"/>
    <mergeCell ref="E39:E40"/>
    <mergeCell ref="F39:F40"/>
    <mergeCell ref="F5:F6"/>
    <mergeCell ref="H5:J5"/>
    <mergeCell ref="H39:J39"/>
    <mergeCell ref="G5:G6"/>
  </mergeCells>
  <phoneticPr fontId="3" type="noConversion"/>
  <dataValidations count="1">
    <dataValidation type="decimal" allowBlank="1" showInputMessage="1" showErrorMessage="1" sqref="D1:D2 E1:F4 D4 D7:F38 D41:F65536">
      <formula1>-9999999999999</formula1>
      <formula2>999999999999999000</formula2>
    </dataValidation>
  </dataValidations>
  <hyperlinks>
    <hyperlink ref="A1" location="Index!A1" display="Index"/>
  </hyperlinks>
  <printOptions horizontalCentered="1"/>
  <pageMargins left="0.71" right="0.15748031496063" top="0.59055118110236204" bottom="0.39370078740157499" header="0.511811023622047" footer="0.511811023622047"/>
  <pageSetup paperSize="9" scale="7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S63"/>
  <sheetViews>
    <sheetView tabSelected="1" workbookViewId="0">
      <selection activeCell="H55" sqref="H55:H57"/>
    </sheetView>
  </sheetViews>
  <sheetFormatPr defaultColWidth="10.85546875" defaultRowHeight="11.25" x14ac:dyDescent="0.2"/>
  <cols>
    <col min="1" max="1" width="5" style="12" customWidth="1"/>
    <col min="2" max="2" width="7.85546875" style="12" hidden="1" customWidth="1"/>
    <col min="3" max="3" width="35.42578125" style="12" customWidth="1"/>
    <col min="4" max="4" width="12.7109375" style="12" customWidth="1"/>
    <col min="5" max="7" width="10.28515625" style="12" customWidth="1"/>
    <col min="8" max="8" width="12.7109375" style="12" customWidth="1"/>
    <col min="9" max="11" width="10.28515625" style="12" customWidth="1"/>
    <col min="12" max="12" width="12.7109375" style="12" customWidth="1"/>
    <col min="13" max="15" width="10.28515625" style="12" customWidth="1"/>
    <col min="16" max="16" width="3.42578125" style="323" customWidth="1"/>
    <col min="17" max="19" width="20.7109375" style="12" customWidth="1"/>
    <col min="20" max="20" width="7.42578125" style="12" customWidth="1"/>
    <col min="21" max="16384" width="10.85546875" style="12"/>
  </cols>
  <sheetData>
    <row r="1" spans="1:19" ht="12.75" x14ac:dyDescent="0.2">
      <c r="A1" s="9" t="s">
        <v>171</v>
      </c>
    </row>
    <row r="3" spans="1:19" x14ac:dyDescent="0.2">
      <c r="C3" s="10" t="s">
        <v>151</v>
      </c>
      <c r="D3" s="10" t="s">
        <v>100</v>
      </c>
      <c r="J3" s="61"/>
    </row>
    <row r="4" spans="1:19" x14ac:dyDescent="0.2">
      <c r="B4" s="10"/>
      <c r="C4" s="10"/>
      <c r="J4" s="61"/>
    </row>
    <row r="5" spans="1:19" x14ac:dyDescent="0.2">
      <c r="C5" s="415" t="s">
        <v>98</v>
      </c>
      <c r="D5" s="369" t="str">
        <f>Index!$G$38</f>
        <v>FY 2013-14</v>
      </c>
      <c r="E5" s="369"/>
      <c r="F5" s="369"/>
      <c r="G5" s="369"/>
      <c r="H5" s="369" t="str">
        <f>Index!$G$39</f>
        <v>FY 2014-15</v>
      </c>
      <c r="I5" s="369"/>
      <c r="J5" s="369"/>
      <c r="K5" s="369"/>
      <c r="L5" s="369" t="str">
        <f>Index!$G$40</f>
        <v>FY 2015-16</v>
      </c>
      <c r="M5" s="369"/>
      <c r="N5" s="369"/>
      <c r="O5" s="369"/>
      <c r="P5" s="337"/>
      <c r="Q5" s="414" t="s">
        <v>102</v>
      </c>
      <c r="R5" s="390"/>
      <c r="S5" s="391"/>
    </row>
    <row r="6" spans="1:19" ht="12.75" customHeight="1" x14ac:dyDescent="0.2">
      <c r="C6" s="415"/>
      <c r="D6" s="376" t="s">
        <v>99</v>
      </c>
      <c r="E6" s="369" t="s">
        <v>97</v>
      </c>
      <c r="F6" s="369"/>
      <c r="G6" s="369"/>
      <c r="H6" s="376" t="s">
        <v>99</v>
      </c>
      <c r="I6" s="369" t="s">
        <v>97</v>
      </c>
      <c r="J6" s="369"/>
      <c r="K6" s="369"/>
      <c r="L6" s="376" t="s">
        <v>99</v>
      </c>
      <c r="M6" s="369" t="s">
        <v>97</v>
      </c>
      <c r="N6" s="369"/>
      <c r="O6" s="369"/>
      <c r="P6" s="337"/>
      <c r="Q6" s="376" t="str">
        <f>D5</f>
        <v>FY 2013-14</v>
      </c>
      <c r="R6" s="376" t="str">
        <f>H5</f>
        <v>FY 2014-15</v>
      </c>
      <c r="S6" s="376" t="str">
        <f>L5</f>
        <v>FY 2015-16</v>
      </c>
    </row>
    <row r="7" spans="1:19" ht="27.75" customHeight="1" x14ac:dyDescent="0.2">
      <c r="C7" s="415"/>
      <c r="D7" s="369"/>
      <c r="E7" s="42" t="s">
        <v>68</v>
      </c>
      <c r="F7" s="42" t="s">
        <v>18</v>
      </c>
      <c r="G7" s="42" t="s">
        <v>69</v>
      </c>
      <c r="H7" s="369"/>
      <c r="I7" s="42" t="s">
        <v>68</v>
      </c>
      <c r="J7" s="42" t="s">
        <v>18</v>
      </c>
      <c r="K7" s="42" t="s">
        <v>69</v>
      </c>
      <c r="L7" s="369"/>
      <c r="M7" s="42" t="s">
        <v>68</v>
      </c>
      <c r="N7" s="42" t="s">
        <v>18</v>
      </c>
      <c r="O7" s="42" t="s">
        <v>69</v>
      </c>
      <c r="P7" s="338"/>
      <c r="Q7" s="375"/>
      <c r="R7" s="375"/>
      <c r="S7" s="375"/>
    </row>
    <row r="8" spans="1:19" x14ac:dyDescent="0.2">
      <c r="C8" s="50" t="s">
        <v>155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339"/>
      <c r="Q8" s="79"/>
      <c r="R8" s="79"/>
      <c r="S8" s="79"/>
    </row>
    <row r="9" spans="1:19" x14ac:dyDescent="0.2">
      <c r="B9" s="12">
        <v>10001</v>
      </c>
      <c r="C9" s="52" t="s">
        <v>55</v>
      </c>
      <c r="D9" s="77"/>
      <c r="E9" s="78"/>
      <c r="F9" s="78"/>
      <c r="G9" s="78"/>
      <c r="H9" s="77"/>
      <c r="I9" s="78"/>
      <c r="J9" s="78"/>
      <c r="K9" s="78"/>
      <c r="L9" s="77"/>
      <c r="M9" s="78"/>
      <c r="N9" s="78"/>
      <c r="O9" s="78"/>
      <c r="P9" s="339"/>
      <c r="Q9" s="79"/>
      <c r="R9" s="79"/>
      <c r="S9" s="79"/>
    </row>
    <row r="10" spans="1:19" x14ac:dyDescent="0.2">
      <c r="B10" s="12">
        <v>10002</v>
      </c>
      <c r="C10" s="52" t="s">
        <v>56</v>
      </c>
      <c r="D10" s="77"/>
      <c r="E10" s="78"/>
      <c r="F10" s="78"/>
      <c r="G10" s="78"/>
      <c r="H10" s="77"/>
      <c r="I10" s="78"/>
      <c r="J10" s="78"/>
      <c r="K10" s="78"/>
      <c r="L10" s="77"/>
      <c r="M10" s="78"/>
      <c r="N10" s="78"/>
      <c r="O10" s="78"/>
      <c r="P10" s="339"/>
      <c r="Q10" s="79"/>
      <c r="R10" s="79"/>
      <c r="S10" s="192"/>
    </row>
    <row r="11" spans="1:19" x14ac:dyDescent="0.2">
      <c r="B11" s="12">
        <v>10003</v>
      </c>
      <c r="C11" s="52" t="s">
        <v>57</v>
      </c>
      <c r="D11" s="77"/>
      <c r="E11" s="78"/>
      <c r="F11" s="78"/>
      <c r="G11" s="78"/>
      <c r="H11" s="77"/>
      <c r="I11" s="78"/>
      <c r="J11" s="78"/>
      <c r="K11" s="78"/>
      <c r="L11" s="77"/>
      <c r="M11" s="78"/>
      <c r="N11" s="78"/>
      <c r="O11" s="78"/>
      <c r="P11" s="339"/>
      <c r="Q11" s="79"/>
      <c r="R11" s="79"/>
      <c r="S11" s="79"/>
    </row>
    <row r="12" spans="1:19" x14ac:dyDescent="0.2">
      <c r="B12" s="12">
        <v>10004</v>
      </c>
      <c r="C12" s="52" t="s">
        <v>58</v>
      </c>
      <c r="D12" s="77"/>
      <c r="E12" s="78"/>
      <c r="F12" s="78"/>
      <c r="G12" s="78"/>
      <c r="H12" s="77"/>
      <c r="I12" s="78"/>
      <c r="J12" s="78"/>
      <c r="K12" s="78"/>
      <c r="L12" s="77"/>
      <c r="M12" s="78"/>
      <c r="N12" s="78"/>
      <c r="O12" s="78"/>
      <c r="P12" s="339"/>
      <c r="Q12" s="79"/>
      <c r="R12" s="79"/>
      <c r="S12" s="79"/>
    </row>
    <row r="13" spans="1:19" x14ac:dyDescent="0.2">
      <c r="B13" s="12">
        <v>10005</v>
      </c>
      <c r="C13" s="52" t="s">
        <v>59</v>
      </c>
      <c r="D13" s="77"/>
      <c r="E13" s="78"/>
      <c r="F13" s="78"/>
      <c r="G13" s="78"/>
      <c r="H13" s="77"/>
      <c r="I13" s="78"/>
      <c r="J13" s="78"/>
      <c r="K13" s="78"/>
      <c r="L13" s="77"/>
      <c r="M13" s="78"/>
      <c r="N13" s="78"/>
      <c r="O13" s="78"/>
      <c r="P13" s="339"/>
      <c r="Q13" s="80"/>
      <c r="R13" s="80"/>
      <c r="S13" s="80"/>
    </row>
    <row r="14" spans="1:19" x14ac:dyDescent="0.2">
      <c r="B14" s="12">
        <v>10006</v>
      </c>
      <c r="C14" s="52" t="s">
        <v>60</v>
      </c>
      <c r="D14" s="77"/>
      <c r="E14" s="78"/>
      <c r="F14" s="78"/>
      <c r="G14" s="78"/>
      <c r="H14" s="77"/>
      <c r="I14" s="78"/>
      <c r="J14" s="78"/>
      <c r="K14" s="78"/>
      <c r="L14" s="77"/>
      <c r="M14" s="78"/>
      <c r="N14" s="78"/>
      <c r="O14" s="78"/>
      <c r="P14" s="339"/>
      <c r="Q14" s="80"/>
      <c r="R14" s="80"/>
      <c r="S14" s="80"/>
    </row>
    <row r="15" spans="1:19" x14ac:dyDescent="0.2">
      <c r="B15" s="12">
        <v>10007</v>
      </c>
      <c r="C15" s="52" t="s">
        <v>61</v>
      </c>
      <c r="D15" s="77"/>
      <c r="E15" s="78"/>
      <c r="F15" s="78"/>
      <c r="G15" s="78"/>
      <c r="H15" s="77"/>
      <c r="I15" s="78"/>
      <c r="J15" s="78"/>
      <c r="K15" s="78"/>
      <c r="L15" s="77"/>
      <c r="M15" s="78"/>
      <c r="N15" s="78"/>
      <c r="O15" s="78"/>
      <c r="P15" s="339"/>
      <c r="Q15" s="80"/>
      <c r="R15" s="80"/>
      <c r="S15" s="80"/>
    </row>
    <row r="16" spans="1:19" x14ac:dyDescent="0.2">
      <c r="B16" s="12">
        <v>10008</v>
      </c>
      <c r="C16" s="52" t="s">
        <v>62</v>
      </c>
      <c r="D16" s="77"/>
      <c r="E16" s="78"/>
      <c r="F16" s="78"/>
      <c r="G16" s="78"/>
      <c r="H16" s="77"/>
      <c r="I16" s="78"/>
      <c r="J16" s="78"/>
      <c r="K16" s="78"/>
      <c r="L16" s="77"/>
      <c r="M16" s="78"/>
      <c r="N16" s="78"/>
      <c r="O16" s="78"/>
      <c r="P16" s="339"/>
      <c r="Q16" s="80"/>
      <c r="R16" s="80"/>
      <c r="S16" s="80"/>
    </row>
    <row r="17" spans="2:19" x14ac:dyDescent="0.2">
      <c r="B17" s="12">
        <v>10009</v>
      </c>
      <c r="C17" s="52" t="s">
        <v>63</v>
      </c>
      <c r="D17" s="77"/>
      <c r="E17" s="78"/>
      <c r="F17" s="78"/>
      <c r="G17" s="78"/>
      <c r="H17" s="77"/>
      <c r="I17" s="78"/>
      <c r="J17" s="78"/>
      <c r="K17" s="78"/>
      <c r="L17" s="77"/>
      <c r="M17" s="78"/>
      <c r="N17" s="78"/>
      <c r="O17" s="78"/>
      <c r="P17" s="339"/>
      <c r="Q17" s="80"/>
      <c r="R17" s="80"/>
      <c r="S17" s="80"/>
    </row>
    <row r="18" spans="2:19" x14ac:dyDescent="0.2">
      <c r="B18" s="12">
        <v>10010</v>
      </c>
      <c r="C18" s="23" t="s">
        <v>64</v>
      </c>
      <c r="D18" s="77"/>
      <c r="E18" s="78"/>
      <c r="F18" s="78"/>
      <c r="G18" s="78"/>
      <c r="H18" s="77"/>
      <c r="I18" s="78"/>
      <c r="J18" s="78"/>
      <c r="K18" s="78"/>
      <c r="L18" s="77"/>
      <c r="M18" s="78"/>
      <c r="N18" s="78"/>
      <c r="O18" s="78"/>
      <c r="P18" s="339"/>
      <c r="Q18" s="80"/>
      <c r="R18" s="80"/>
      <c r="S18" s="80"/>
    </row>
    <row r="19" spans="2:19" x14ac:dyDescent="0.2">
      <c r="B19" s="12">
        <v>10011</v>
      </c>
      <c r="C19" s="52" t="s">
        <v>65</v>
      </c>
      <c r="D19" s="77"/>
      <c r="E19" s="78"/>
      <c r="F19" s="78"/>
      <c r="G19" s="78"/>
      <c r="H19" s="77"/>
      <c r="I19" s="78"/>
      <c r="J19" s="78"/>
      <c r="K19" s="78"/>
      <c r="L19" s="77"/>
      <c r="M19" s="78"/>
      <c r="N19" s="78"/>
      <c r="O19" s="78"/>
      <c r="P19" s="339"/>
      <c r="Q19" s="80"/>
      <c r="R19" s="80"/>
      <c r="S19" s="80"/>
    </row>
    <row r="20" spans="2:19" x14ac:dyDescent="0.2">
      <c r="B20" s="12">
        <v>11000</v>
      </c>
      <c r="C20" s="53" t="s">
        <v>66</v>
      </c>
      <c r="D20" s="77"/>
      <c r="E20" s="78"/>
      <c r="F20" s="78"/>
      <c r="G20" s="78"/>
      <c r="H20" s="77"/>
      <c r="I20" s="78"/>
      <c r="J20" s="78"/>
      <c r="K20" s="78"/>
      <c r="L20" s="77"/>
      <c r="M20" s="78"/>
      <c r="N20" s="78"/>
      <c r="O20" s="78"/>
      <c r="P20" s="339"/>
      <c r="Q20" s="80"/>
      <c r="R20" s="80"/>
      <c r="S20" s="80"/>
    </row>
    <row r="21" spans="2:19" x14ac:dyDescent="0.2">
      <c r="B21" s="12">
        <v>12000</v>
      </c>
      <c r="C21" s="54" t="s">
        <v>67</v>
      </c>
      <c r="D21" s="55">
        <f>SUM(D9:D19)-D20</f>
        <v>0</v>
      </c>
      <c r="E21" s="56"/>
      <c r="F21" s="56"/>
      <c r="G21" s="56"/>
      <c r="H21" s="55">
        <f>SUM(H9:H19)-H20</f>
        <v>0</v>
      </c>
      <c r="I21" s="56"/>
      <c r="J21" s="56"/>
      <c r="K21" s="56"/>
      <c r="L21" s="55">
        <f>SUM(L9:L19)-L20</f>
        <v>0</v>
      </c>
      <c r="M21" s="56"/>
      <c r="N21" s="56"/>
      <c r="O21" s="56"/>
      <c r="P21" s="339"/>
      <c r="Q21" s="80"/>
      <c r="R21" s="80"/>
      <c r="S21" s="80"/>
    </row>
    <row r="22" spans="2:19" s="61" customFormat="1" x14ac:dyDescent="0.2">
      <c r="C22" s="174"/>
      <c r="D22" s="175"/>
      <c r="E22" s="179"/>
      <c r="F22" s="179"/>
      <c r="G22" s="179"/>
      <c r="H22" s="175"/>
      <c r="I22" s="176"/>
      <c r="J22" s="176"/>
      <c r="K22" s="176"/>
      <c r="L22" s="175"/>
      <c r="M22" s="176"/>
      <c r="N22" s="176"/>
      <c r="O22" s="176"/>
      <c r="P22" s="339"/>
      <c r="Q22" s="80"/>
      <c r="R22" s="80"/>
      <c r="S22" s="80"/>
    </row>
    <row r="23" spans="2:19" x14ac:dyDescent="0.2">
      <c r="B23" s="12">
        <v>13000</v>
      </c>
      <c r="C23" s="54" t="s">
        <v>176</v>
      </c>
      <c r="D23" s="178">
        <f>SUM(D24:D26)</f>
        <v>0</v>
      </c>
      <c r="E23" s="180"/>
      <c r="F23" s="181"/>
      <c r="G23" s="182"/>
      <c r="H23" s="178">
        <f>SUM(H24:H26)</f>
        <v>0</v>
      </c>
      <c r="I23" s="180"/>
      <c r="J23" s="181"/>
      <c r="K23" s="182"/>
      <c r="L23" s="178">
        <f>SUM(L24:L26)</f>
        <v>0</v>
      </c>
      <c r="M23" s="180"/>
      <c r="N23" s="181"/>
      <c r="O23" s="182"/>
      <c r="P23" s="339"/>
      <c r="Q23" s="80"/>
      <c r="R23" s="80"/>
      <c r="S23" s="80"/>
    </row>
    <row r="24" spans="2:19" x14ac:dyDescent="0.2">
      <c r="B24" s="12">
        <v>13100</v>
      </c>
      <c r="C24" s="177" t="s">
        <v>177</v>
      </c>
      <c r="D24" s="86"/>
      <c r="E24" s="183"/>
      <c r="F24" s="184"/>
      <c r="G24" s="185"/>
      <c r="H24" s="86"/>
      <c r="I24" s="183"/>
      <c r="J24" s="184"/>
      <c r="K24" s="185"/>
      <c r="L24" s="86"/>
      <c r="M24" s="183"/>
      <c r="N24" s="184"/>
      <c r="O24" s="185"/>
      <c r="P24" s="339"/>
      <c r="Q24" s="80"/>
      <c r="R24" s="80"/>
      <c r="S24" s="80"/>
    </row>
    <row r="25" spans="2:19" x14ac:dyDescent="0.2">
      <c r="B25" s="12">
        <v>13101</v>
      </c>
      <c r="C25" s="177" t="s">
        <v>178</v>
      </c>
      <c r="D25" s="86"/>
      <c r="E25" s="183"/>
      <c r="F25" s="184"/>
      <c r="G25" s="185"/>
      <c r="H25" s="86"/>
      <c r="I25" s="183"/>
      <c r="J25" s="184"/>
      <c r="K25" s="185"/>
      <c r="L25" s="86"/>
      <c r="M25" s="183"/>
      <c r="N25" s="184"/>
      <c r="O25" s="185"/>
      <c r="P25" s="339"/>
      <c r="Q25" s="80"/>
      <c r="R25" s="80"/>
      <c r="S25" s="80"/>
    </row>
    <row r="26" spans="2:19" x14ac:dyDescent="0.2">
      <c r="B26" s="12">
        <v>13102</v>
      </c>
      <c r="C26" s="177" t="s">
        <v>179</v>
      </c>
      <c r="D26" s="86"/>
      <c r="E26" s="186"/>
      <c r="F26" s="187"/>
      <c r="G26" s="188"/>
      <c r="H26" s="86"/>
      <c r="I26" s="186"/>
      <c r="J26" s="187"/>
      <c r="K26" s="188"/>
      <c r="L26" s="86"/>
      <c r="M26" s="186"/>
      <c r="N26" s="187"/>
      <c r="O26" s="188"/>
      <c r="P26" s="339"/>
      <c r="Q26" s="80"/>
      <c r="R26" s="80"/>
      <c r="S26" s="80"/>
    </row>
    <row r="27" spans="2:19" x14ac:dyDescent="0.2">
      <c r="C27" s="23"/>
      <c r="D27" s="23"/>
      <c r="E27" s="189"/>
      <c r="F27" s="189"/>
      <c r="G27" s="189"/>
      <c r="H27" s="23"/>
      <c r="I27" s="189"/>
      <c r="J27" s="189"/>
      <c r="K27" s="189"/>
      <c r="L27" s="23"/>
      <c r="M27" s="189"/>
      <c r="N27" s="189"/>
      <c r="O27" s="189"/>
      <c r="P27" s="339"/>
      <c r="Q27" s="80"/>
      <c r="R27" s="80"/>
      <c r="S27" s="80"/>
    </row>
    <row r="28" spans="2:19" x14ac:dyDescent="0.2">
      <c r="C28" s="50" t="s">
        <v>152</v>
      </c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339"/>
      <c r="Q28" s="80"/>
      <c r="R28" s="80"/>
      <c r="S28" s="80"/>
    </row>
    <row r="29" spans="2:19" x14ac:dyDescent="0.2">
      <c r="B29" s="12">
        <v>14000</v>
      </c>
      <c r="C29" s="23" t="s">
        <v>153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339"/>
      <c r="Q29" s="80"/>
      <c r="R29" s="80"/>
      <c r="S29" s="80"/>
    </row>
    <row r="30" spans="2:19" x14ac:dyDescent="0.2"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339"/>
      <c r="Q30" s="80"/>
      <c r="R30" s="80"/>
      <c r="S30" s="80"/>
    </row>
    <row r="31" spans="2:19" x14ac:dyDescent="0.2">
      <c r="C31" s="50" t="s">
        <v>154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339"/>
      <c r="Q31" s="80"/>
      <c r="R31" s="80"/>
      <c r="S31" s="80"/>
    </row>
    <row r="32" spans="2:19" x14ac:dyDescent="0.2">
      <c r="B32" s="12">
        <v>15000</v>
      </c>
      <c r="C32" s="23" t="s">
        <v>153</v>
      </c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339"/>
      <c r="Q32" s="80"/>
      <c r="R32" s="80"/>
      <c r="S32" s="80"/>
    </row>
    <row r="33" spans="3:19" x14ac:dyDescent="0.2">
      <c r="C33" s="340"/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1"/>
      <c r="O33" s="341"/>
      <c r="P33" s="342"/>
      <c r="Q33" s="343"/>
      <c r="R33" s="343"/>
      <c r="S33" s="343"/>
    </row>
    <row r="35" spans="3:19" x14ac:dyDescent="0.2">
      <c r="C35" s="10" t="s">
        <v>151</v>
      </c>
      <c r="D35" s="10" t="s">
        <v>100</v>
      </c>
    </row>
    <row r="36" spans="3:19" x14ac:dyDescent="0.2">
      <c r="C36" s="415" t="s">
        <v>98</v>
      </c>
      <c r="D36" s="369" t="str">
        <f>Index!$G$41</f>
        <v>FY 2016-17</v>
      </c>
      <c r="E36" s="369"/>
      <c r="F36" s="369"/>
      <c r="G36" s="369"/>
      <c r="H36" s="369" t="str">
        <f>Index!$G$42</f>
        <v>FY 2017-18</v>
      </c>
      <c r="I36" s="369"/>
      <c r="J36" s="369"/>
      <c r="K36" s="369"/>
      <c r="L36" s="369" t="str">
        <f>Index!$G$43</f>
        <v>FY 2018-19</v>
      </c>
      <c r="M36" s="369"/>
      <c r="N36" s="369"/>
      <c r="O36" s="369"/>
      <c r="Q36" s="275"/>
      <c r="R36" s="275"/>
      <c r="S36" s="275"/>
    </row>
    <row r="37" spans="3:19" x14ac:dyDescent="0.2">
      <c r="C37" s="415"/>
      <c r="D37" s="376" t="s">
        <v>99</v>
      </c>
      <c r="E37" s="369" t="s">
        <v>97</v>
      </c>
      <c r="F37" s="369"/>
      <c r="G37" s="369"/>
      <c r="H37" s="376" t="s">
        <v>99</v>
      </c>
      <c r="I37" s="369" t="s">
        <v>97</v>
      </c>
      <c r="J37" s="369"/>
      <c r="K37" s="369"/>
      <c r="L37" s="376" t="s">
        <v>99</v>
      </c>
      <c r="M37" s="369" t="s">
        <v>97</v>
      </c>
      <c r="N37" s="369"/>
      <c r="O37" s="369"/>
      <c r="Q37" s="376" t="str">
        <f>D36</f>
        <v>FY 2016-17</v>
      </c>
      <c r="R37" s="376" t="str">
        <f>H36</f>
        <v>FY 2017-18</v>
      </c>
      <c r="S37" s="376" t="str">
        <f>L36</f>
        <v>FY 2018-19</v>
      </c>
    </row>
    <row r="38" spans="3:19" ht="26.25" customHeight="1" x14ac:dyDescent="0.2">
      <c r="C38" s="415"/>
      <c r="D38" s="369"/>
      <c r="E38" s="42" t="s">
        <v>68</v>
      </c>
      <c r="F38" s="42" t="s">
        <v>18</v>
      </c>
      <c r="G38" s="42" t="s">
        <v>69</v>
      </c>
      <c r="H38" s="369"/>
      <c r="I38" s="42" t="s">
        <v>68</v>
      </c>
      <c r="J38" s="42" t="s">
        <v>18</v>
      </c>
      <c r="K38" s="42" t="s">
        <v>69</v>
      </c>
      <c r="L38" s="369"/>
      <c r="M38" s="42" t="s">
        <v>68</v>
      </c>
      <c r="N38" s="42" t="s">
        <v>18</v>
      </c>
      <c r="O38" s="42" t="s">
        <v>69</v>
      </c>
      <c r="Q38" s="375"/>
      <c r="R38" s="375"/>
      <c r="S38" s="375"/>
    </row>
    <row r="39" spans="3:19" x14ac:dyDescent="0.2">
      <c r="C39" s="50" t="s">
        <v>155</v>
      </c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Q39" s="79"/>
      <c r="R39" s="79"/>
      <c r="S39" s="79"/>
    </row>
    <row r="40" spans="3:19" x14ac:dyDescent="0.2">
      <c r="C40" s="52" t="s">
        <v>55</v>
      </c>
      <c r="D40" s="77"/>
      <c r="E40" s="78"/>
      <c r="F40" s="78"/>
      <c r="G40" s="78"/>
      <c r="H40" s="77"/>
      <c r="I40" s="78"/>
      <c r="J40" s="78"/>
      <c r="K40" s="78"/>
      <c r="L40" s="77">
        <v>4.7485806339999996</v>
      </c>
      <c r="M40" s="78">
        <v>80</v>
      </c>
      <c r="N40" s="78"/>
      <c r="O40" s="78">
        <v>20</v>
      </c>
      <c r="Q40" s="79"/>
      <c r="R40" s="79"/>
      <c r="S40" s="79"/>
    </row>
    <row r="41" spans="3:19" x14ac:dyDescent="0.2">
      <c r="C41" s="52" t="s">
        <v>56</v>
      </c>
      <c r="D41" s="77"/>
      <c r="E41" s="78"/>
      <c r="F41" s="78"/>
      <c r="G41" s="78"/>
      <c r="H41" s="77"/>
      <c r="I41" s="78"/>
      <c r="J41" s="78"/>
      <c r="K41" s="78"/>
      <c r="L41" s="77">
        <v>168.38114768</v>
      </c>
      <c r="M41" s="78">
        <v>80</v>
      </c>
      <c r="N41" s="78"/>
      <c r="O41" s="78">
        <v>20</v>
      </c>
      <c r="Q41" s="79"/>
      <c r="R41" s="79"/>
      <c r="S41" s="79"/>
    </row>
    <row r="42" spans="3:19" x14ac:dyDescent="0.2">
      <c r="C42" s="52" t="s">
        <v>57</v>
      </c>
      <c r="D42" s="77"/>
      <c r="E42" s="78"/>
      <c r="F42" s="78"/>
      <c r="G42" s="78"/>
      <c r="H42" s="77"/>
      <c r="I42" s="78"/>
      <c r="J42" s="78"/>
      <c r="K42" s="78"/>
      <c r="L42" s="77">
        <v>0</v>
      </c>
      <c r="M42" s="78">
        <v>80</v>
      </c>
      <c r="N42" s="78"/>
      <c r="O42" s="78">
        <v>20</v>
      </c>
      <c r="Q42" s="79"/>
      <c r="R42" s="79"/>
      <c r="S42" s="79"/>
    </row>
    <row r="43" spans="3:19" x14ac:dyDescent="0.2">
      <c r="C43" s="52" t="s">
        <v>58</v>
      </c>
      <c r="D43" s="77"/>
      <c r="E43" s="78"/>
      <c r="F43" s="78"/>
      <c r="G43" s="78"/>
      <c r="H43" s="77"/>
      <c r="I43" s="78"/>
      <c r="J43" s="78"/>
      <c r="K43" s="78"/>
      <c r="L43" s="77">
        <v>0</v>
      </c>
      <c r="M43" s="78">
        <v>80</v>
      </c>
      <c r="N43" s="78"/>
      <c r="O43" s="78">
        <v>20</v>
      </c>
      <c r="Q43" s="79"/>
      <c r="R43" s="79"/>
      <c r="S43" s="79"/>
    </row>
    <row r="44" spans="3:19" x14ac:dyDescent="0.2">
      <c r="C44" s="52" t="s">
        <v>59</v>
      </c>
      <c r="D44" s="77"/>
      <c r="E44" s="78"/>
      <c r="F44" s="78"/>
      <c r="G44" s="78"/>
      <c r="H44" s="77"/>
      <c r="I44" s="78"/>
      <c r="J44" s="78"/>
      <c r="K44" s="78"/>
      <c r="L44" s="77">
        <v>4205.5572976511676</v>
      </c>
      <c r="M44" s="78">
        <v>80</v>
      </c>
      <c r="N44" s="78"/>
      <c r="O44" s="78">
        <v>20</v>
      </c>
      <c r="Q44" s="80"/>
      <c r="R44" s="80"/>
      <c r="S44" s="80"/>
    </row>
    <row r="45" spans="3:19" x14ac:dyDescent="0.2">
      <c r="C45" s="52" t="s">
        <v>60</v>
      </c>
      <c r="D45" s="77"/>
      <c r="E45" s="78"/>
      <c r="F45" s="78"/>
      <c r="G45" s="78"/>
      <c r="H45" s="77"/>
      <c r="I45" s="78"/>
      <c r="J45" s="78"/>
      <c r="K45" s="78"/>
      <c r="L45" s="77">
        <v>2977.2434457558325</v>
      </c>
      <c r="M45" s="78">
        <v>80</v>
      </c>
      <c r="N45" s="78"/>
      <c r="O45" s="78">
        <v>20</v>
      </c>
      <c r="Q45" s="80"/>
      <c r="R45" s="80"/>
      <c r="S45" s="80"/>
    </row>
    <row r="46" spans="3:19" x14ac:dyDescent="0.2">
      <c r="C46" s="52" t="s">
        <v>61</v>
      </c>
      <c r="D46" s="77"/>
      <c r="E46" s="78"/>
      <c r="F46" s="78"/>
      <c r="G46" s="78"/>
      <c r="H46" s="77"/>
      <c r="I46" s="78"/>
      <c r="J46" s="78"/>
      <c r="K46" s="78"/>
      <c r="L46" s="77">
        <v>2.8030734580000001</v>
      </c>
      <c r="M46" s="78">
        <v>80</v>
      </c>
      <c r="N46" s="78"/>
      <c r="O46" s="78">
        <v>20</v>
      </c>
      <c r="Q46" s="80"/>
      <c r="R46" s="80"/>
      <c r="S46" s="80"/>
    </row>
    <row r="47" spans="3:19" x14ac:dyDescent="0.2">
      <c r="C47" s="52" t="s">
        <v>62</v>
      </c>
      <c r="D47" s="77"/>
      <c r="E47" s="78"/>
      <c r="F47" s="78"/>
      <c r="G47" s="78"/>
      <c r="H47" s="77"/>
      <c r="I47" s="78"/>
      <c r="J47" s="78"/>
      <c r="K47" s="78"/>
      <c r="L47" s="77">
        <v>3.7731963070000001</v>
      </c>
      <c r="M47" s="78">
        <v>80</v>
      </c>
      <c r="N47" s="78"/>
      <c r="O47" s="78">
        <v>20</v>
      </c>
      <c r="Q47" s="80"/>
      <c r="R47" s="80"/>
      <c r="S47" s="80"/>
    </row>
    <row r="48" spans="3:19" x14ac:dyDescent="0.2">
      <c r="C48" s="52" t="s">
        <v>63</v>
      </c>
      <c r="D48" s="77"/>
      <c r="E48" s="78"/>
      <c r="F48" s="78"/>
      <c r="G48" s="78"/>
      <c r="H48" s="77"/>
      <c r="I48" s="78"/>
      <c r="J48" s="78"/>
      <c r="K48" s="78"/>
      <c r="L48" s="77">
        <v>22.807444454000002</v>
      </c>
      <c r="M48" s="78">
        <v>80</v>
      </c>
      <c r="N48" s="78"/>
      <c r="O48" s="78">
        <v>20</v>
      </c>
      <c r="Q48" s="80"/>
      <c r="R48" s="80"/>
      <c r="S48" s="80"/>
    </row>
    <row r="49" spans="3:19" x14ac:dyDescent="0.2">
      <c r="C49" s="23" t="s">
        <v>64</v>
      </c>
      <c r="D49" s="77"/>
      <c r="E49" s="78"/>
      <c r="F49" s="78"/>
      <c r="G49" s="78"/>
      <c r="H49" s="77"/>
      <c r="I49" s="78"/>
      <c r="J49" s="78"/>
      <c r="K49" s="78"/>
      <c r="L49" s="77">
        <v>43.828981204999764</v>
      </c>
      <c r="M49" s="78">
        <v>80</v>
      </c>
      <c r="N49" s="78"/>
      <c r="O49" s="78">
        <v>20</v>
      </c>
      <c r="Q49" s="80"/>
      <c r="R49" s="80"/>
      <c r="S49" s="80"/>
    </row>
    <row r="50" spans="3:19" x14ac:dyDescent="0.2">
      <c r="C50" s="52" t="s">
        <v>65</v>
      </c>
      <c r="D50" s="77"/>
      <c r="E50" s="78"/>
      <c r="F50" s="78"/>
      <c r="G50" s="78"/>
      <c r="H50" s="77"/>
      <c r="I50" s="78"/>
      <c r="J50" s="78"/>
      <c r="K50" s="78"/>
      <c r="L50" s="77"/>
      <c r="M50" s="78">
        <v>80</v>
      </c>
      <c r="N50" s="78"/>
      <c r="O50" s="78">
        <v>20</v>
      </c>
      <c r="Q50" s="80"/>
      <c r="R50" s="80"/>
      <c r="S50" s="80"/>
    </row>
    <row r="51" spans="3:19" x14ac:dyDescent="0.2">
      <c r="C51" s="53" t="s">
        <v>66</v>
      </c>
      <c r="D51" s="77"/>
      <c r="E51" s="78"/>
      <c r="F51" s="78"/>
      <c r="G51" s="78"/>
      <c r="H51" s="77"/>
      <c r="I51" s="78"/>
      <c r="J51" s="78"/>
      <c r="K51" s="78"/>
      <c r="L51" s="77">
        <v>1097.4640762214106</v>
      </c>
      <c r="M51" s="78">
        <v>80</v>
      </c>
      <c r="N51" s="78"/>
      <c r="O51" s="78">
        <v>20</v>
      </c>
      <c r="Q51" s="80"/>
      <c r="R51" s="80"/>
      <c r="S51" s="80"/>
    </row>
    <row r="52" spans="3:19" x14ac:dyDescent="0.2">
      <c r="C52" s="54" t="s">
        <v>67</v>
      </c>
      <c r="D52" s="55">
        <f>SUM(D40:D50)-D51</f>
        <v>0</v>
      </c>
      <c r="E52" s="56"/>
      <c r="F52" s="56"/>
      <c r="G52" s="56"/>
      <c r="H52" s="55">
        <f>SUM(H40:H50)-H51</f>
        <v>0</v>
      </c>
      <c r="I52" s="56"/>
      <c r="J52" s="56"/>
      <c r="K52" s="56"/>
      <c r="L52" s="55">
        <f>SUM(L40:L50)-L51</f>
        <v>6331.6790909235888</v>
      </c>
      <c r="M52" s="56"/>
      <c r="N52" s="56"/>
      <c r="O52" s="56"/>
      <c r="Q52" s="80"/>
      <c r="R52" s="80"/>
      <c r="S52" s="80"/>
    </row>
    <row r="53" spans="3:19" x14ac:dyDescent="0.2">
      <c r="C53" s="174"/>
      <c r="D53" s="175"/>
      <c r="E53" s="179"/>
      <c r="F53" s="179"/>
      <c r="G53" s="179"/>
      <c r="H53" s="175"/>
      <c r="I53" s="176"/>
      <c r="J53" s="176"/>
      <c r="K53" s="176"/>
      <c r="L53" s="175"/>
      <c r="M53" s="176"/>
      <c r="N53" s="176"/>
      <c r="O53" s="176"/>
      <c r="Q53" s="80"/>
      <c r="R53" s="80"/>
      <c r="S53" s="80"/>
    </row>
    <row r="54" spans="3:19" x14ac:dyDescent="0.2">
      <c r="C54" s="54" t="s">
        <v>176</v>
      </c>
      <c r="D54" s="178">
        <f>SUM(D55:D57)</f>
        <v>0</v>
      </c>
      <c r="E54" s="180"/>
      <c r="F54" s="181"/>
      <c r="G54" s="182"/>
      <c r="H54" s="178">
        <f>SUM(H55:H57)</f>
        <v>0</v>
      </c>
      <c r="I54" s="180"/>
      <c r="J54" s="181"/>
      <c r="K54" s="182"/>
      <c r="L54" s="178">
        <f>SUM(L55:L57)</f>
        <v>6331.6790909235897</v>
      </c>
      <c r="M54" s="180"/>
      <c r="N54" s="181"/>
      <c r="O54" s="182"/>
      <c r="Q54" s="80"/>
      <c r="R54" s="80"/>
      <c r="S54" s="80"/>
    </row>
    <row r="55" spans="3:19" x14ac:dyDescent="0.2">
      <c r="C55" s="177" t="s">
        <v>177</v>
      </c>
      <c r="D55" s="86"/>
      <c r="E55" s="183"/>
      <c r="F55" s="184"/>
      <c r="G55" s="185"/>
      <c r="H55" s="86"/>
      <c r="I55" s="183"/>
      <c r="J55" s="184"/>
      <c r="K55" s="185"/>
      <c r="L55" s="86">
        <v>3249.9279664578144</v>
      </c>
      <c r="M55" s="183"/>
      <c r="N55" s="184"/>
      <c r="O55" s="185"/>
      <c r="Q55" s="80"/>
      <c r="R55" s="80"/>
      <c r="S55" s="80"/>
    </row>
    <row r="56" spans="3:19" x14ac:dyDescent="0.2">
      <c r="C56" s="177" t="s">
        <v>178</v>
      </c>
      <c r="D56" s="86"/>
      <c r="E56" s="183"/>
      <c r="F56" s="184"/>
      <c r="G56" s="185"/>
      <c r="H56" s="86"/>
      <c r="I56" s="183"/>
      <c r="J56" s="184"/>
      <c r="K56" s="185"/>
      <c r="L56" s="86">
        <v>2709.0960825674706</v>
      </c>
      <c r="M56" s="183"/>
      <c r="N56" s="184"/>
      <c r="O56" s="185"/>
      <c r="Q56" s="80"/>
      <c r="R56" s="80"/>
      <c r="S56" s="80"/>
    </row>
    <row r="57" spans="3:19" x14ac:dyDescent="0.2">
      <c r="C57" s="177" t="s">
        <v>179</v>
      </c>
      <c r="D57" s="86"/>
      <c r="E57" s="186"/>
      <c r="F57" s="187"/>
      <c r="G57" s="188"/>
      <c r="H57" s="86"/>
      <c r="I57" s="186"/>
      <c r="J57" s="187"/>
      <c r="K57" s="188"/>
      <c r="L57" s="86">
        <v>372.65504189830403</v>
      </c>
      <c r="M57" s="186"/>
      <c r="N57" s="187"/>
      <c r="O57" s="188"/>
      <c r="Q57" s="80"/>
      <c r="R57" s="80"/>
      <c r="S57" s="80"/>
    </row>
    <row r="58" spans="3:19" x14ac:dyDescent="0.2">
      <c r="C58" s="23"/>
      <c r="D58" s="23"/>
      <c r="E58" s="189"/>
      <c r="F58" s="189"/>
      <c r="G58" s="189"/>
      <c r="H58" s="23"/>
      <c r="I58" s="189"/>
      <c r="J58" s="189"/>
      <c r="K58" s="189"/>
      <c r="L58" s="23"/>
      <c r="M58" s="189"/>
      <c r="N58" s="189"/>
      <c r="O58" s="189"/>
      <c r="Q58" s="80"/>
      <c r="R58" s="80"/>
      <c r="S58" s="80"/>
    </row>
    <row r="59" spans="3:19" x14ac:dyDescent="0.2">
      <c r="C59" s="50" t="s">
        <v>152</v>
      </c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Q59" s="80"/>
      <c r="R59" s="80"/>
      <c r="S59" s="80"/>
    </row>
    <row r="60" spans="3:19" x14ac:dyDescent="0.2">
      <c r="C60" s="23" t="s">
        <v>153</v>
      </c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Q60" s="80"/>
      <c r="R60" s="80"/>
      <c r="S60" s="80"/>
    </row>
    <row r="61" spans="3:19" x14ac:dyDescent="0.2"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Q61" s="80"/>
      <c r="R61" s="80"/>
      <c r="S61" s="80"/>
    </row>
    <row r="62" spans="3:19" x14ac:dyDescent="0.2">
      <c r="C62" s="50" t="s">
        <v>154</v>
      </c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Q62" s="80"/>
      <c r="R62" s="80"/>
      <c r="S62" s="80"/>
    </row>
    <row r="63" spans="3:19" x14ac:dyDescent="0.2">
      <c r="C63" s="23" t="s">
        <v>153</v>
      </c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Q63" s="80"/>
      <c r="R63" s="80"/>
      <c r="S63" s="80"/>
    </row>
  </sheetData>
  <sheetProtection password="C89E" sheet="1"/>
  <mergeCells count="27">
    <mergeCell ref="S37:S38"/>
    <mergeCell ref="C36:C38"/>
    <mergeCell ref="D36:G36"/>
    <mergeCell ref="H36:K36"/>
    <mergeCell ref="L36:O36"/>
    <mergeCell ref="D37:D38"/>
    <mergeCell ref="E37:G37"/>
    <mergeCell ref="H37:H38"/>
    <mergeCell ref="I37:K37"/>
    <mergeCell ref="R37:R38"/>
    <mergeCell ref="Q37:Q38"/>
    <mergeCell ref="L37:L38"/>
    <mergeCell ref="M37:O37"/>
    <mergeCell ref="L5:O5"/>
    <mergeCell ref="Q5:S5"/>
    <mergeCell ref="C5:C7"/>
    <mergeCell ref="D6:D7"/>
    <mergeCell ref="H5:K5"/>
    <mergeCell ref="H6:H7"/>
    <mergeCell ref="I6:K6"/>
    <mergeCell ref="D5:G5"/>
    <mergeCell ref="E6:G6"/>
    <mergeCell ref="L6:L7"/>
    <mergeCell ref="M6:O6"/>
    <mergeCell ref="Q6:Q7"/>
    <mergeCell ref="R6:R7"/>
    <mergeCell ref="S6:S7"/>
  </mergeCells>
  <phoneticPr fontId="3" type="noConversion"/>
  <dataValidations count="1">
    <dataValidation type="decimal" allowBlank="1" showInputMessage="1" showErrorMessage="1" sqref="D1:D2 D6:D34 D4 E1:O4 E6:O35 D37:O65536">
      <formula1>-999999999999999</formula1>
      <formula2>999999999999999000</formula2>
    </dataValidation>
  </dataValidations>
  <hyperlinks>
    <hyperlink ref="A1" location="Index!A1" display="Index"/>
  </hyperlinks>
  <printOptions horizontalCentered="1" verticalCentered="1"/>
  <pageMargins left="0.35433070866141736" right="0.15748031496062992" top="0.39370078740157483" bottom="0.17" header="0.51181102362204722" footer="0.2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Index</vt:lpstr>
      <vt:lpstr>1| New Consumer Categories</vt:lpstr>
      <vt:lpstr>2|ARR</vt:lpstr>
      <vt:lpstr>3| Percent Cost Allocation</vt:lpstr>
      <vt:lpstr>4|Cost Allocation Factor</vt:lpstr>
      <vt:lpstr>5|Transmission Contracts</vt:lpstr>
      <vt:lpstr>6|Losses</vt:lpstr>
      <vt:lpstr>7|Asset Base Allocation</vt:lpstr>
      <vt:lpstr>'1| New Consumer Categories'!Print_Area</vt:lpstr>
      <vt:lpstr>'2|ARR'!Print_Area</vt:lpstr>
      <vt:lpstr>'3| Percent Cost Allocation'!Print_Area</vt:lpstr>
      <vt:lpstr>'4|Cost Allocation Factor'!Print_Area</vt:lpstr>
      <vt:lpstr>'5|Transmission Contracts'!Print_Area</vt:lpstr>
      <vt:lpstr>'6|Losses'!Print_Area</vt:lpstr>
      <vt:lpstr>'7|Asset Base Allocation'!Print_Area</vt:lpstr>
      <vt:lpstr>Index!Print_Area</vt:lpstr>
      <vt:lpstr>'4|Cost Allocation Factor'!Print_Titles</vt:lpstr>
    </vt:vector>
  </TitlesOfParts>
  <Company>pwc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Abhi</dc:creator>
  <cp:lastModifiedBy>Administrator</cp:lastModifiedBy>
  <cp:lastPrinted>2017-12-15T02:09:23Z</cp:lastPrinted>
  <dcterms:created xsi:type="dcterms:W3CDTF">2007-07-09T10:04:58Z</dcterms:created>
  <dcterms:modified xsi:type="dcterms:W3CDTF">2017-12-29T11:41:18Z</dcterms:modified>
</cp:coreProperties>
</file>